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files2\Compartida\Finanzas Corporativas\EMPRESAS\Mercado Pago SP SRL\Clase 2\"/>
    </mc:Choice>
  </mc:AlternateContent>
  <xr:revisionPtr revIDLastSave="0" documentId="13_ncr:1_{E745F114-4C1D-49C9-8EA9-2215CA7FCF6F}" xr6:coauthVersionLast="47" xr6:coauthVersionMax="47" xr10:uidLastSave="{00000000-0000-0000-0000-000000000000}"/>
  <bookViews>
    <workbookView xWindow="-120" yWindow="-120" windowWidth="29040" windowHeight="15840" xr2:uid="{5A7869C8-6724-4931-8FBD-F406316EB44F}"/>
  </bookViews>
  <sheets>
    <sheet name="ON MP - Clase 2" sheetId="3" r:id="rId1"/>
  </sheets>
  <definedNames>
    <definedName name="_xlnm.Print_Area" localSheetId="0">'ON MP - Clase 2'!$A$6:$O$15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3" l="1"/>
  <c r="G15" i="3"/>
  <c r="D15" i="3"/>
  <c r="H15" i="3" s="1"/>
  <c r="I15" i="3" s="1"/>
  <c r="G14" i="3"/>
  <c r="J15" i="3"/>
  <c r="B14" i="3"/>
  <c r="D14" i="3" s="1"/>
  <c r="J16" i="3" l="1"/>
  <c r="F14" i="3"/>
  <c r="K14" i="3" l="1"/>
  <c r="F15" i="3" l="1"/>
  <c r="O15" i="3" l="1"/>
  <c r="I16" i="3"/>
  <c r="L15" i="3" l="1"/>
  <c r="L16" i="3" l="1"/>
  <c r="L8" i="3"/>
  <c r="L9" i="3" s="1"/>
  <c r="L14" i="3"/>
  <c r="N15" i="3" l="1"/>
  <c r="N16" i="3" s="1"/>
  <c r="P15" i="3" s="1"/>
  <c r="L10" i="3" s="1"/>
  <c r="L11" i="3" l="1"/>
</calcChain>
</file>

<file path=xl/sharedStrings.xml><?xml version="1.0" encoding="utf-8"?>
<sst xmlns="http://schemas.openxmlformats.org/spreadsheetml/2006/main" count="23" uniqueCount="23">
  <si>
    <t>VN (USD)</t>
  </si>
  <si>
    <t>TIR</t>
  </si>
  <si>
    <t>Fecha de Emisión y Liquidación</t>
  </si>
  <si>
    <t>Tasa Fija a Licitar</t>
  </si>
  <si>
    <t>Duration (meses)</t>
  </si>
  <si>
    <t>Precio</t>
  </si>
  <si>
    <t>Tasa de cupon</t>
  </si>
  <si>
    <t>Fecha de Pago</t>
  </si>
  <si>
    <t>Capital (USD)</t>
  </si>
  <si>
    <t>Días Intereses</t>
  </si>
  <si>
    <t>Intereses (USD)</t>
  </si>
  <si>
    <t>Amortización (USD)</t>
  </si>
  <si>
    <t>Capital Residual (USD)</t>
  </si>
  <si>
    <t>Flujo (USD)</t>
  </si>
  <si>
    <t>VA Flujo</t>
  </si>
  <si>
    <t>Días Flujo</t>
  </si>
  <si>
    <t>Duration</t>
  </si>
  <si>
    <t>Totales</t>
  </si>
  <si>
    <t>Duration (años)</t>
  </si>
  <si>
    <t xml:space="preserve">Esta planilla de cálculo es meramente orientativa y los resultados que esta arroje no serán vinculantes. El Interesado deberá, a los efectos de la suscripción de las Obligaciones Negociables, basarse en sus propios cálculos y evaluación de los Términos y Condiciones de las Obligaciones Negociables descriptos en el Suplemento de Prospecto que ha tenido a su disposición.
</t>
  </si>
  <si>
    <t>TNA (180 d)</t>
  </si>
  <si>
    <t>ON Mercado Pago Servicios de Procesamiento S.R.L. Clase 2</t>
  </si>
  <si>
    <t>Dólar MEP - 7,82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</si>
</sst>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C0A]d\-mmm\-yy;@"/>
    <numFmt numFmtId="165" formatCode="_ * #,##0.00_ ;_ * \-#,##0.00_ ;_ * &quot;-&quot;??_ ;_ @_ "/>
    <numFmt numFmtId="166" formatCode="_ * #,##0_ ;_ * \-#,##0_ ;_ * &quot;-&quot;??_ ;_ @_ "/>
    <numFmt numFmtId="167" formatCode="[$-2C0A]dddd\,\ dd&quot; de &quot;mmmm&quot; de &quot;yyyy;@"/>
    <numFmt numFmtId="168" formatCode="_ &quot;$&quot;\ * #,##0.0_ ;_ &quot;$&quot;\ * \-#,##0.0_ ;_ &quot;$&quot;\ * &quot;-&quot;_ ;_ @_ "/>
    <numFmt numFmtId="169" formatCode="_ &quot;$&quot;\ * #,##0.00_ ;_ &quot;$&quot;\ * \-#,##0.00_ ;_ &quot;$&quot;\ * &quot;-&quot;??_ ;_ @_ "/>
    <numFmt numFmtId="170" formatCode="_ &quot;$&quot;\ * #,##0_ ;_ &quot;$&quot;\ * \-#,##0_ ;_ &quot;$&quot;\ * &quot;-&quot;??_ ;_ @_ "/>
    <numFmt numFmtId="171" formatCode="_ * #,##0.0_ ;_ * \-#,##0.0_ ;_ * &quot;-&quot;?_ ;_ @_ "/>
    <numFmt numFmtId="172" formatCode="_ &quot;$&quot;\ * #,##0_ ;_ &quot;$&quot;\ * \-#,##0_ ;_ &quot;$&quot;\ * &quot;-&quot;_ ;_ @_ "/>
  </numFmts>
  <fonts count="14"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sz val="11"/>
      <name val="Stag Sans Bold"/>
      <family val="2"/>
    </font>
    <font>
      <sz val="11"/>
      <name val="Stag Sans Medium"/>
      <family val="2"/>
    </font>
    <font>
      <b/>
      <sz val="11"/>
      <name val="Stag Sans Medium"/>
    </font>
    <font>
      <sz val="11"/>
      <color indexed="8"/>
      <name val="verdana"/>
      <family val="2"/>
    </font>
    <font>
      <b/>
      <i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664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theme="0"/>
      </top>
      <bottom style="hair">
        <color theme="0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hair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2" fillId="0" borderId="0"/>
  </cellStyleXfs>
  <cellXfs count="60">
    <xf numFmtId="0" fontId="0" fillId="0" borderId="0" xfId="0"/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164" fontId="4" fillId="0" borderId="0" xfId="0" applyNumberFormat="1" applyFont="1" applyProtection="1">
      <protection hidden="1"/>
    </xf>
    <xf numFmtId="0" fontId="3" fillId="2" borderId="0" xfId="0" applyFont="1" applyFill="1" applyProtection="1">
      <protection hidden="1"/>
    </xf>
    <xf numFmtId="0" fontId="3" fillId="0" borderId="0" xfId="0" applyFont="1"/>
    <xf numFmtId="0" fontId="5" fillId="0" borderId="0" xfId="0" applyFont="1" applyProtection="1">
      <protection hidden="1"/>
    </xf>
    <xf numFmtId="164" fontId="6" fillId="3" borderId="1" xfId="0" applyNumberFormat="1" applyFont="1" applyFill="1" applyBorder="1" applyAlignment="1" applyProtection="1">
      <alignment horizontal="left"/>
      <protection hidden="1"/>
    </xf>
    <xf numFmtId="166" fontId="7" fillId="4" borderId="1" xfId="1" applyNumberFormat="1" applyFont="1" applyFill="1" applyBorder="1" applyProtection="1">
      <protection locked="0" hidden="1"/>
    </xf>
    <xf numFmtId="10" fontId="7" fillId="5" borderId="1" xfId="3" applyNumberFormat="1" applyFont="1" applyFill="1" applyBorder="1" applyProtection="1">
      <protection hidden="1"/>
    </xf>
    <xf numFmtId="10" fontId="8" fillId="2" borderId="0" xfId="3" applyNumberFormat="1" applyFont="1" applyFill="1" applyBorder="1" applyProtection="1">
      <protection hidden="1"/>
    </xf>
    <xf numFmtId="14" fontId="7" fillId="5" borderId="1" xfId="4" applyNumberFormat="1" applyFont="1" applyFill="1" applyBorder="1" applyProtection="1">
      <protection hidden="1"/>
    </xf>
    <xf numFmtId="165" fontId="8" fillId="2" borderId="0" xfId="1" applyFont="1" applyFill="1" applyBorder="1" applyProtection="1">
      <protection hidden="1"/>
    </xf>
    <xf numFmtId="165" fontId="7" fillId="5" borderId="1" xfId="1" applyFont="1" applyFill="1" applyBorder="1" applyProtection="1">
      <protection hidden="1"/>
    </xf>
    <xf numFmtId="9" fontId="7" fillId="5" borderId="1" xfId="3" applyFont="1" applyFill="1" applyBorder="1" applyProtection="1">
      <protection hidden="1"/>
    </xf>
    <xf numFmtId="0" fontId="9" fillId="2" borderId="0" xfId="0" applyFont="1" applyFill="1" applyAlignment="1" applyProtection="1">
      <alignment horizontal="center"/>
      <protection hidden="1"/>
    </xf>
    <xf numFmtId="0" fontId="10" fillId="0" borderId="0" xfId="0" applyFont="1"/>
    <xf numFmtId="0" fontId="10" fillId="2" borderId="0" xfId="0" applyFont="1" applyFill="1" applyProtection="1"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4" fontId="11" fillId="0" borderId="4" xfId="0" applyNumberFormat="1" applyFont="1" applyBorder="1" applyAlignment="1" applyProtection="1">
      <alignment horizontal="center" vertical="center" wrapText="1"/>
      <protection hidden="1"/>
    </xf>
    <xf numFmtId="164" fontId="5" fillId="0" borderId="0" xfId="0" applyNumberFormat="1" applyFont="1" applyAlignment="1" applyProtection="1">
      <alignment horizontal="center" vertical="center" wrapText="1"/>
      <protection hidden="1"/>
    </xf>
    <xf numFmtId="0" fontId="1" fillId="6" borderId="5" xfId="5" applyFont="1" applyFill="1" applyBorder="1" applyAlignment="1" applyProtection="1">
      <alignment horizontal="center" vertical="center" wrapText="1"/>
      <protection hidden="1"/>
    </xf>
    <xf numFmtId="0" fontId="1" fillId="6" borderId="6" xfId="5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7" fontId="10" fillId="0" borderId="0" xfId="0" applyNumberFormat="1" applyFont="1" applyProtection="1">
      <protection hidden="1"/>
    </xf>
    <xf numFmtId="10" fontId="3" fillId="0" borderId="0" xfId="0" applyNumberFormat="1" applyFont="1" applyProtection="1">
      <protection hidden="1"/>
    </xf>
    <xf numFmtId="167" fontId="4" fillId="5" borderId="7" xfId="0" applyNumberFormat="1" applyFont="1" applyFill="1" applyBorder="1" applyProtection="1">
      <protection hidden="1"/>
    </xf>
    <xf numFmtId="168" fontId="4" fillId="5" borderId="0" xfId="0" applyNumberFormat="1" applyFont="1" applyFill="1" applyProtection="1">
      <protection hidden="1"/>
    </xf>
    <xf numFmtId="168" fontId="4" fillId="5" borderId="8" xfId="0" applyNumberFormat="1" applyFont="1" applyFill="1" applyBorder="1" applyAlignment="1" applyProtection="1">
      <alignment horizontal="right" indent="1"/>
      <protection hidden="1"/>
    </xf>
    <xf numFmtId="168" fontId="4" fillId="5" borderId="9" xfId="0" applyNumberFormat="1" applyFont="1" applyFill="1" applyBorder="1" applyProtection="1">
      <protection hidden="1"/>
    </xf>
    <xf numFmtId="170" fontId="10" fillId="2" borderId="0" xfId="2" applyNumberFormat="1" applyFont="1" applyFill="1" applyBorder="1" applyAlignment="1" applyProtection="1">
      <alignment horizontal="right" indent="1"/>
      <protection hidden="1"/>
    </xf>
    <xf numFmtId="2" fontId="10" fillId="0" borderId="0" xfId="0" applyNumberFormat="1" applyFont="1" applyAlignment="1">
      <alignment horizontal="right" indent="1"/>
    </xf>
    <xf numFmtId="167" fontId="10" fillId="2" borderId="0" xfId="0" applyNumberFormat="1" applyFont="1" applyFill="1" applyProtection="1">
      <protection hidden="1"/>
    </xf>
    <xf numFmtId="167" fontId="4" fillId="5" borderId="10" xfId="0" applyNumberFormat="1" applyFont="1" applyFill="1" applyBorder="1" applyProtection="1">
      <protection hidden="1"/>
    </xf>
    <xf numFmtId="166" fontId="4" fillId="5" borderId="0" xfId="1" applyNumberFormat="1" applyFont="1" applyFill="1" applyBorder="1" applyAlignment="1" applyProtection="1">
      <alignment horizontal="right" indent="1"/>
      <protection hidden="1"/>
    </xf>
    <xf numFmtId="166" fontId="10" fillId="0" borderId="0" xfId="1" applyNumberFormat="1" applyFont="1" applyAlignment="1" applyProtection="1"/>
    <xf numFmtId="1" fontId="10" fillId="0" borderId="0" xfId="0" applyNumberFormat="1" applyFont="1" applyAlignment="1">
      <alignment horizontal="right" indent="1"/>
    </xf>
    <xf numFmtId="171" fontId="3" fillId="0" borderId="0" xfId="0" applyNumberFormat="1" applyFont="1"/>
    <xf numFmtId="167" fontId="3" fillId="0" borderId="0" xfId="0" applyNumberFormat="1" applyFont="1" applyProtection="1">
      <protection hidden="1"/>
    </xf>
    <xf numFmtId="168" fontId="1" fillId="6" borderId="5" xfId="5" applyNumberFormat="1" applyFont="1" applyFill="1" applyBorder="1" applyAlignment="1" applyProtection="1">
      <alignment horizontal="center" vertical="center" wrapText="1"/>
      <protection hidden="1"/>
    </xf>
    <xf numFmtId="168" fontId="1" fillId="6" borderId="6" xfId="5" applyNumberFormat="1" applyFont="1" applyFill="1" applyBorder="1" applyAlignment="1" applyProtection="1">
      <alignment horizontal="center" vertical="center" wrapText="1"/>
      <protection hidden="1"/>
    </xf>
    <xf numFmtId="166" fontId="3" fillId="0" borderId="13" xfId="0" applyNumberFormat="1" applyFont="1" applyBorder="1"/>
    <xf numFmtId="0" fontId="4" fillId="0" borderId="0" xfId="0" applyFont="1"/>
    <xf numFmtId="164" fontId="4" fillId="0" borderId="0" xfId="0" applyNumberFormat="1" applyFont="1"/>
    <xf numFmtId="0" fontId="3" fillId="2" borderId="0" xfId="0" applyFont="1" applyFill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10" fontId="7" fillId="4" borderId="3" xfId="3" applyNumberFormat="1" applyFont="1" applyFill="1" applyBorder="1" applyAlignment="1" applyProtection="1">
      <alignment vertical="center" wrapText="1"/>
      <protection locked="0" hidden="1"/>
    </xf>
    <xf numFmtId="0" fontId="1" fillId="3" borderId="2" xfId="0" applyFont="1" applyFill="1" applyBorder="1" applyProtection="1">
      <protection hidden="1"/>
    </xf>
    <xf numFmtId="172" fontId="4" fillId="5" borderId="0" xfId="0" applyNumberFormat="1" applyFont="1" applyFill="1" applyProtection="1">
      <protection hidden="1"/>
    </xf>
    <xf numFmtId="172" fontId="1" fillId="6" borderId="5" xfId="5" applyNumberFormat="1" applyFont="1" applyFill="1" applyBorder="1" applyAlignment="1" applyProtection="1">
      <alignment horizontal="center" vertical="center" wrapText="1"/>
      <protection hidden="1"/>
    </xf>
    <xf numFmtId="165" fontId="4" fillId="0" borderId="0" xfId="1" applyFont="1" applyProtection="1">
      <protection hidden="1"/>
    </xf>
    <xf numFmtId="0" fontId="13" fillId="5" borderId="0" xfId="0" applyFont="1" applyFill="1" applyAlignment="1" applyProtection="1">
      <alignment horizontal="center" vertical="top" wrapText="1"/>
      <protection hidden="1"/>
    </xf>
    <xf numFmtId="0" fontId="1" fillId="3" borderId="2" xfId="0" applyFont="1" applyFill="1" applyBorder="1" applyAlignment="1" applyProtection="1">
      <alignment horizontal="right" indent="1"/>
      <protection hidden="1"/>
    </xf>
    <xf numFmtId="0" fontId="1" fillId="6" borderId="5" xfId="5" applyFont="1" applyFill="1" applyBorder="1" applyAlignment="1" applyProtection="1">
      <alignment horizontal="center" vertical="center" wrapText="1"/>
      <protection hidden="1"/>
    </xf>
    <xf numFmtId="0" fontId="1" fillId="6" borderId="11" xfId="5" applyFont="1" applyFill="1" applyBorder="1" applyAlignment="1" applyProtection="1">
      <alignment horizontal="center" vertical="center" wrapText="1"/>
      <protection hidden="1"/>
    </xf>
    <xf numFmtId="0" fontId="1" fillId="6" borderId="12" xfId="5" applyFont="1" applyFill="1" applyBorder="1" applyAlignment="1" applyProtection="1">
      <alignment horizontal="center" vertical="center" wrapText="1"/>
      <protection hidden="1"/>
    </xf>
  </cellXfs>
  <cellStyles count="6">
    <cellStyle name="Millares" xfId="1" builtinId="3"/>
    <cellStyle name="Moneda" xfId="2" builtinId="4"/>
    <cellStyle name="Normal" xfId="0" builtinId="0"/>
    <cellStyle name="Normal 2" xfId="4" xr:uid="{EBC8AC57-EE1D-40F8-A643-B7F21F4937FD}"/>
    <cellStyle name="Normal_Calculadora Garbarino 45_v1" xfId="5" xr:uid="{5AE9708E-5E6C-442A-86E7-23EBBB0BEEDC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1354666</xdr:colOff>
      <xdr:row>0</xdr:row>
      <xdr:rowOff>169334</xdr:rowOff>
    </xdr:from>
    <xdr:to>
      <xdr:col>11</xdr:col>
      <xdr:colOff>1111603</xdr:colOff>
      <xdr:row>3</xdr:row>
      <xdr:rowOff>65727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D5E8658-6741-4235-9F68-B513516B4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96499" y="169334"/>
          <a:ext cx="1213557" cy="443551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0</xdr:row>
      <xdr:rowOff>123825</xdr:rowOff>
    </xdr:from>
    <xdr:to>
      <xdr:col>5</xdr:col>
      <xdr:colOff>1166240</xdr:colOff>
      <xdr:row>3</xdr:row>
      <xdr:rowOff>180975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6C8DB7C-A7AF-421F-9728-6A298DD6D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5" y="123825"/>
          <a:ext cx="1156715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7E4EE-B1EB-430E-B6ED-68620964E623}">
  <sheetPr>
    <pageSetUpPr fitToPage="1"/>
  </sheetPr>
  <dimension ref="A1:P73"/>
  <sheetViews>
    <sheetView showGridLines="0" tabSelected="1" topLeftCell="E1" zoomScale="90" zoomScaleNormal="90" workbookViewId="0">
      <selection activeCell="G8" sqref="G8"/>
    </sheetView>
  </sheetViews>
  <sheetFormatPr baseColWidth="10" defaultColWidth="9.140625" defaultRowHeight="0" customHeight="1" zeroHeight="1"/>
  <cols>
    <col min="1" max="1" width="9.140625" style="5" customWidth="1"/>
    <col min="2" max="2" width="36" style="5" hidden="1" customWidth="1"/>
    <col min="3" max="3" width="15.85546875" style="5" hidden="1" customWidth="1"/>
    <col min="4" max="4" width="36" style="5" hidden="1" customWidth="1"/>
    <col min="5" max="5" width="7.42578125" style="44" customWidth="1"/>
    <col min="6" max="6" width="34.85546875" style="45" customWidth="1"/>
    <col min="7" max="7" width="16.7109375" style="44" bestFit="1" customWidth="1"/>
    <col min="8" max="8" width="13.42578125" style="44" bestFit="1" customWidth="1"/>
    <col min="9" max="9" width="14.85546875" style="44" bestFit="1" customWidth="1"/>
    <col min="10" max="10" width="18.42578125" style="44" bestFit="1" customWidth="1"/>
    <col min="11" max="11" width="20.85546875" style="44" bestFit="1" customWidth="1"/>
    <col min="12" max="12" width="16.85546875" style="44" customWidth="1"/>
    <col min="13" max="13" width="10.42578125" style="46" customWidth="1"/>
    <col min="14" max="16" width="10.42578125" style="5" hidden="1" customWidth="1"/>
    <col min="17" max="17" width="10.42578125" style="5" customWidth="1"/>
    <col min="18" max="19" width="9.140625" style="5" customWidth="1"/>
    <col min="20" max="16384" width="9.140625" style="5"/>
  </cols>
  <sheetData>
    <row r="1" spans="1:16" ht="15">
      <c r="A1" s="1"/>
      <c r="B1" s="1"/>
      <c r="C1" s="1"/>
      <c r="D1" s="1"/>
      <c r="E1" s="2"/>
      <c r="F1" s="3"/>
      <c r="G1" s="2"/>
      <c r="H1" s="2"/>
      <c r="I1" s="2"/>
      <c r="J1" s="2"/>
      <c r="K1" s="2"/>
      <c r="L1" s="2"/>
      <c r="M1" s="4"/>
    </row>
    <row r="2" spans="1:16" ht="15">
      <c r="A2" s="1"/>
      <c r="B2" s="1"/>
      <c r="C2" s="1"/>
      <c r="D2" s="1"/>
      <c r="E2" s="2"/>
      <c r="F2" s="3"/>
      <c r="G2" s="2"/>
      <c r="H2" s="2"/>
      <c r="I2" s="2"/>
      <c r="J2" s="2"/>
      <c r="K2" s="2"/>
      <c r="L2" s="2"/>
      <c r="M2" s="4"/>
    </row>
    <row r="3" spans="1:16" ht="15">
      <c r="A3" s="1"/>
      <c r="B3" s="1"/>
      <c r="C3" s="1"/>
      <c r="D3" s="1"/>
      <c r="E3" s="2"/>
      <c r="F3" s="3"/>
      <c r="G3" s="2"/>
      <c r="H3" s="2"/>
      <c r="I3" s="2"/>
      <c r="J3" s="2"/>
      <c r="K3" s="2"/>
      <c r="L3" s="2"/>
      <c r="M3" s="4"/>
    </row>
    <row r="4" spans="1:16" ht="15">
      <c r="A4" s="1"/>
      <c r="B4" s="1"/>
      <c r="C4" s="1"/>
      <c r="D4" s="1"/>
      <c r="E4" s="2"/>
      <c r="F4" s="3"/>
      <c r="G4" s="2"/>
      <c r="H4" s="2"/>
      <c r="I4" s="2"/>
      <c r="J4" s="2"/>
      <c r="K4" s="2"/>
      <c r="L4" s="2"/>
      <c r="M4" s="4"/>
    </row>
    <row r="5" spans="1:16" ht="15">
      <c r="A5" s="1"/>
      <c r="B5" s="1"/>
      <c r="C5" s="1"/>
      <c r="D5" s="1"/>
      <c r="E5" s="2"/>
      <c r="F5" s="6" t="s">
        <v>21</v>
      </c>
      <c r="G5" s="6"/>
      <c r="H5" s="6"/>
      <c r="I5" s="6"/>
      <c r="J5" s="2"/>
      <c r="K5" s="2"/>
      <c r="L5" s="2"/>
      <c r="M5" s="4"/>
    </row>
    <row r="6" spans="1:16" ht="15">
      <c r="A6" s="1"/>
      <c r="B6" s="1"/>
      <c r="C6" s="1"/>
      <c r="D6" s="1"/>
      <c r="E6" s="2"/>
      <c r="F6" s="6" t="s">
        <v>22</v>
      </c>
      <c r="G6" s="2"/>
      <c r="H6" s="2"/>
      <c r="I6" s="2"/>
      <c r="J6" s="2"/>
      <c r="K6" s="2"/>
      <c r="L6" s="2"/>
      <c r="M6" s="4"/>
    </row>
    <row r="7" spans="1:16" ht="10.5" customHeight="1">
      <c r="A7" s="1"/>
      <c r="B7" s="1"/>
      <c r="C7" s="1"/>
      <c r="D7" s="1"/>
      <c r="E7" s="2"/>
      <c r="F7" s="3"/>
      <c r="G7" s="2"/>
      <c r="H7" s="2"/>
      <c r="I7" s="2"/>
      <c r="J7" s="2"/>
      <c r="K7" s="2"/>
      <c r="L7" s="2"/>
      <c r="M7" s="4"/>
    </row>
    <row r="8" spans="1:16" ht="15">
      <c r="A8" s="1"/>
      <c r="B8" s="1"/>
      <c r="C8" s="1"/>
      <c r="D8" s="1"/>
      <c r="E8" s="2"/>
      <c r="F8" s="7" t="s">
        <v>0</v>
      </c>
      <c r="G8" s="8">
        <v>100</v>
      </c>
      <c r="H8" s="2"/>
      <c r="I8" s="2"/>
      <c r="J8" s="56" t="s">
        <v>1</v>
      </c>
      <c r="K8" s="56"/>
      <c r="L8" s="9">
        <f>+XIRR(L14:L15,F14:F15)</f>
        <v>6.0622540116310117E-2</v>
      </c>
      <c r="M8" s="10"/>
    </row>
    <row r="9" spans="1:16" ht="15">
      <c r="A9" s="1"/>
      <c r="B9" s="1"/>
      <c r="C9" s="1"/>
      <c r="D9" s="1"/>
      <c r="E9" s="2"/>
      <c r="F9" s="7" t="s">
        <v>2</v>
      </c>
      <c r="G9" s="11">
        <v>45936</v>
      </c>
      <c r="H9" s="2"/>
      <c r="I9" s="2"/>
      <c r="J9" s="56" t="s">
        <v>20</v>
      </c>
      <c r="K9" s="56"/>
      <c r="L9" s="9">
        <f>+(((1+L8)^(1/2)-1)*2)</f>
        <v>5.9730603857028886E-2</v>
      </c>
      <c r="M9" s="12"/>
    </row>
    <row r="10" spans="1:16" ht="15">
      <c r="A10" s="1"/>
      <c r="B10" s="1"/>
      <c r="C10" s="1"/>
      <c r="D10" s="1"/>
      <c r="E10" s="2"/>
      <c r="F10" s="51" t="s">
        <v>3</v>
      </c>
      <c r="G10" s="50">
        <v>0.06</v>
      </c>
      <c r="H10" s="2"/>
      <c r="I10" s="2"/>
      <c r="J10" s="56" t="s">
        <v>4</v>
      </c>
      <c r="K10" s="56"/>
      <c r="L10" s="13">
        <f>+SUM(P15:P15)/(365/12)</f>
        <v>7.8246575342465752</v>
      </c>
      <c r="M10" s="12"/>
    </row>
    <row r="11" spans="1:16" ht="15">
      <c r="A11" s="1"/>
      <c r="B11" s="1"/>
      <c r="C11" s="1"/>
      <c r="D11" s="1"/>
      <c r="E11" s="2"/>
      <c r="F11" s="51" t="s">
        <v>5</v>
      </c>
      <c r="G11" s="14">
        <v>1.0000000031399301</v>
      </c>
      <c r="I11" s="6"/>
      <c r="J11" s="56" t="s">
        <v>18</v>
      </c>
      <c r="K11" s="56"/>
      <c r="L11" s="13">
        <f>+SUM(P15:P15)/(365)</f>
        <v>0.65205479452054793</v>
      </c>
      <c r="M11" s="15"/>
      <c r="N11" s="16"/>
    </row>
    <row r="12" spans="1:16" ht="15.75" thickBot="1">
      <c r="A12" s="1"/>
      <c r="B12" s="1"/>
      <c r="C12" s="1"/>
      <c r="D12" s="1"/>
      <c r="E12" s="2"/>
      <c r="F12" s="3"/>
      <c r="G12" s="2"/>
      <c r="H12" s="2"/>
      <c r="I12" s="2"/>
      <c r="J12" s="2"/>
      <c r="K12" s="2"/>
      <c r="L12" s="2"/>
      <c r="M12" s="17"/>
      <c r="N12" s="16"/>
    </row>
    <row r="13" spans="1:16" s="25" customFormat="1" ht="28.5" customHeight="1" thickBot="1">
      <c r="A13" s="18"/>
      <c r="B13" s="19"/>
      <c r="C13" s="19" t="s">
        <v>6</v>
      </c>
      <c r="D13" s="19"/>
      <c r="E13" s="20"/>
      <c r="F13" s="21" t="s">
        <v>7</v>
      </c>
      <c r="G13" s="21" t="s">
        <v>8</v>
      </c>
      <c r="H13" s="21" t="s">
        <v>9</v>
      </c>
      <c r="I13" s="21" t="s">
        <v>10</v>
      </c>
      <c r="J13" s="21" t="s">
        <v>11</v>
      </c>
      <c r="K13" s="21" t="s">
        <v>12</v>
      </c>
      <c r="L13" s="22" t="s">
        <v>13</v>
      </c>
      <c r="M13" s="23"/>
      <c r="N13" s="24" t="s">
        <v>14</v>
      </c>
      <c r="O13" s="24" t="s">
        <v>15</v>
      </c>
      <c r="P13" s="24" t="s">
        <v>16</v>
      </c>
    </row>
    <row r="14" spans="1:16" ht="15">
      <c r="A14" s="1"/>
      <c r="B14" s="26">
        <f>+G9</f>
        <v>45936</v>
      </c>
      <c r="C14" s="27"/>
      <c r="D14" s="26">
        <f t="shared" ref="D14" si="0">+B14</f>
        <v>45936</v>
      </c>
      <c r="F14" s="28">
        <f>+G9</f>
        <v>45936</v>
      </c>
      <c r="G14" s="52">
        <f>+G8</f>
        <v>100</v>
      </c>
      <c r="H14" s="30"/>
      <c r="I14" s="29"/>
      <c r="J14" s="52"/>
      <c r="K14" s="52">
        <f t="shared" ref="K14:K15" si="1">+G14-J14</f>
        <v>100</v>
      </c>
      <c r="L14" s="31">
        <f>-G14*G11</f>
        <v>-100.00000031399301</v>
      </c>
      <c r="M14" s="32"/>
      <c r="N14" s="33"/>
      <c r="O14" s="33"/>
    </row>
    <row r="15" spans="1:16" ht="15.75" thickBot="1">
      <c r="A15" s="1"/>
      <c r="B15" s="26">
        <v>46174</v>
      </c>
      <c r="C15" s="27"/>
      <c r="D15" s="34">
        <f>+B15</f>
        <v>46174</v>
      </c>
      <c r="E15" s="54"/>
      <c r="F15" s="35">
        <f t="shared" ref="F15" si="2">+D15</f>
        <v>46174</v>
      </c>
      <c r="G15" s="52">
        <f>K14</f>
        <v>100</v>
      </c>
      <c r="H15" s="36">
        <f>D15-D14</f>
        <v>238</v>
      </c>
      <c r="I15" s="29">
        <f>G15*$G$10*(H15/365)</f>
        <v>3.9123287671232876</v>
      </c>
      <c r="J15" s="52">
        <f>G8</f>
        <v>100</v>
      </c>
      <c r="K15" s="52">
        <f t="shared" si="1"/>
        <v>0</v>
      </c>
      <c r="L15" s="31">
        <f t="shared" ref="L15" si="3">+I15+J15</f>
        <v>103.91232876712328</v>
      </c>
      <c r="M15" s="32"/>
      <c r="N15" s="37">
        <f>+L15/(1+$L$8)^((O15)/365)</f>
        <v>100.00000034255386</v>
      </c>
      <c r="O15" s="38">
        <f>+F15-$F$14</f>
        <v>238</v>
      </c>
      <c r="P15" s="39">
        <f>+(N15/$N$16)*O15</f>
        <v>238</v>
      </c>
    </row>
    <row r="16" spans="1:16" ht="15.75" thickBot="1">
      <c r="A16" s="1"/>
      <c r="B16" s="40"/>
      <c r="C16" s="27"/>
      <c r="D16" s="1"/>
      <c r="E16" s="54"/>
      <c r="F16" s="57" t="s">
        <v>17</v>
      </c>
      <c r="G16" s="58"/>
      <c r="H16" s="59"/>
      <c r="I16" s="41">
        <f>SUM(I15:I15)</f>
        <v>3.9123287671232876</v>
      </c>
      <c r="J16" s="53">
        <f>SUM(J15:J15)</f>
        <v>100</v>
      </c>
      <c r="K16" s="53"/>
      <c r="L16" s="42">
        <f>SUM(L14:L15)</f>
        <v>3.9123284531302716</v>
      </c>
      <c r="M16" s="4"/>
      <c r="N16" s="43">
        <f>SUM(N15:N15)</f>
        <v>100.00000034255386</v>
      </c>
    </row>
    <row r="17" spans="5:13" ht="15" customHeight="1">
      <c r="E17" s="54"/>
    </row>
    <row r="18" spans="5:13" s="47" customFormat="1" ht="37.5" customHeight="1">
      <c r="E18" s="48"/>
      <c r="F18" s="55" t="s">
        <v>19</v>
      </c>
      <c r="G18" s="55"/>
      <c r="H18" s="55"/>
      <c r="I18" s="55"/>
      <c r="J18" s="55"/>
      <c r="K18" s="55"/>
      <c r="L18" s="55"/>
      <c r="M18" s="49"/>
    </row>
    <row r="19" spans="5:13" ht="15" customHeight="1"/>
    <row r="20" spans="5:13" ht="15" customHeight="1"/>
    <row r="21" spans="5:13" ht="15" customHeight="1"/>
    <row r="22" spans="5:13" ht="15" customHeight="1"/>
    <row r="23" spans="5:13" ht="15" customHeight="1"/>
    <row r="24" spans="5:13" ht="15" customHeight="1"/>
    <row r="25" spans="5:13" ht="15" customHeight="1"/>
    <row r="26" spans="5:13" ht="15" customHeight="1"/>
    <row r="27" spans="5:13" ht="15" customHeight="1"/>
    <row r="28" spans="5:13" ht="15" customHeight="1"/>
    <row r="29" spans="5:13" ht="15" customHeight="1"/>
    <row r="30" spans="5:13" ht="15" customHeight="1"/>
    <row r="31" spans="5:13" ht="15" customHeight="1"/>
    <row r="32" spans="5:13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</sheetData>
  <sheetProtection algorithmName="SHA-512" hashValue="p/u/e5xWoBBXynYLAobAp8ir+EDamqficNPKU5liIk1ganfxrH3I0tYJIi7lcU+A16pEecAt3eF0KtyYkFENGg==" saltValue="4TL9nEkwynjxo0MmyIcuSw==" spinCount="100000" sheet="1" selectLockedCells="1"/>
  <mergeCells count="6">
    <mergeCell ref="F18:L18"/>
    <mergeCell ref="J8:K8"/>
    <mergeCell ref="J9:K9"/>
    <mergeCell ref="J10:K10"/>
    <mergeCell ref="J11:K11"/>
    <mergeCell ref="F16:H16"/>
  </mergeCells>
  <pageMargins left="0.39370078740157483" right="0.39370078740157483" top="0.39370078740157483" bottom="0.39370078740157483" header="0" footer="0"/>
  <pageSetup paperSize="9" scale="86" orientation="landscape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ON MP - Clase 2</vt:lpstr>
      <vt:lpstr>'ON MP - Clase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Matias Aizpeolea</dc:creator>
  <cp:lastModifiedBy>Allaria Office</cp:lastModifiedBy>
  <dcterms:created xsi:type="dcterms:W3CDTF">2021-09-15T11:57:40Z</dcterms:created>
  <dcterms:modified xsi:type="dcterms:W3CDTF">2025-10-03T13:32:18Z</dcterms:modified>
</cp:coreProperties>
</file>