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Aeropuertos Argentina 2000 S.A\ON Clase 11\"/>
    </mc:Choice>
  </mc:AlternateContent>
  <xr:revisionPtr revIDLastSave="0" documentId="13_ncr:1_{0AE086CA-61E0-4173-871D-6C5A492695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N AA2000 S.A. Clase 11" sheetId="12" r:id="rId1"/>
  </sheets>
  <definedNames>
    <definedName name="_xlnm.Print_Area" localSheetId="0">'ON AA2000 S.A. Clase 11'!$A$6:$P$17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2" l="1"/>
  <c r="I17" i="12"/>
  <c r="I16" i="12"/>
  <c r="I15" i="12"/>
  <c r="J18" i="12"/>
  <c r="H18" i="12" l="1"/>
  <c r="H17" i="12"/>
  <c r="H16" i="12"/>
  <c r="D14" i="12"/>
  <c r="B14" i="12"/>
  <c r="H15" i="12"/>
  <c r="F14" i="12"/>
  <c r="G14" i="12"/>
  <c r="L14" i="12" s="1"/>
  <c r="D18" i="12"/>
  <c r="F18" i="12" s="1"/>
  <c r="D16" i="12"/>
  <c r="F16" i="12" s="1"/>
  <c r="D15" i="12"/>
  <c r="F15" i="12" s="1"/>
  <c r="D17" i="12"/>
  <c r="F17" i="12" s="1"/>
  <c r="J23" i="12"/>
  <c r="C18" i="12"/>
  <c r="C17" i="12"/>
  <c r="C16" i="12"/>
  <c r="C15" i="12"/>
  <c r="C14" i="12"/>
  <c r="O15" i="12" l="1"/>
  <c r="O17" i="12"/>
  <c r="O16" i="12"/>
  <c r="O18" i="12"/>
  <c r="K14" i="12"/>
  <c r="G15" i="12" s="1"/>
  <c r="K15" i="12" s="1"/>
  <c r="G16" i="12" l="1"/>
  <c r="K16" i="12" s="1"/>
  <c r="L15" i="12" l="1"/>
  <c r="L16" i="12"/>
  <c r="G17" i="12"/>
  <c r="K17" i="12" s="1"/>
  <c r="G18" i="12" l="1"/>
  <c r="K18" i="12" s="1"/>
  <c r="L18" i="12" l="1"/>
  <c r="L17" i="12"/>
  <c r="L8" i="12" s="1"/>
  <c r="I23" i="12" l="1"/>
  <c r="L23" i="12" l="1"/>
  <c r="L9" i="12" l="1"/>
  <c r="N15" i="12"/>
  <c r="N16" i="12"/>
  <c r="N17" i="12"/>
  <c r="N18" i="12"/>
  <c r="N23" i="12" l="1"/>
  <c r="L11" i="12" s="1"/>
  <c r="Q17" i="12" l="1"/>
  <c r="Q18" i="12"/>
  <c r="Q15" i="12"/>
  <c r="Q16" i="12"/>
  <c r="L10" i="12" l="1"/>
</calcChain>
</file>

<file path=xl/sharedStrings.xml><?xml version="1.0" encoding="utf-8"?>
<sst xmlns="http://schemas.openxmlformats.org/spreadsheetml/2006/main" count="23" uniqueCount="22">
  <si>
    <t>TIR</t>
  </si>
  <si>
    <t>VA Flujo</t>
  </si>
  <si>
    <t>Duration (meses)</t>
  </si>
  <si>
    <t>Fecha de Pago</t>
  </si>
  <si>
    <t>Días Intereses</t>
  </si>
  <si>
    <t>Días Flujo</t>
  </si>
  <si>
    <t>Fecha de Emisión y Liquidación</t>
  </si>
  <si>
    <t>Tasa de cupon</t>
  </si>
  <si>
    <t>Precio</t>
  </si>
  <si>
    <t>Duration</t>
  </si>
  <si>
    <t>Totales</t>
  </si>
  <si>
    <t>VN (USD)</t>
  </si>
  <si>
    <t>Capital (USD)</t>
  </si>
  <si>
    <t>Intereses (USD)</t>
  </si>
  <si>
    <t>Amortización (USD)</t>
  </si>
  <si>
    <t>Capital Residual (USD)</t>
  </si>
  <si>
    <t>Flujo (USD)</t>
  </si>
  <si>
    <t xml:space="preserve"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de emisión que ha tenido a su disposición.
</t>
  </si>
  <si>
    <t>ON Aeropuertos Argentina 2000 S.A. Clase 11</t>
  </si>
  <si>
    <t>Dólar Linked - 24 meses aprox. (Vto. 15/12/2026)</t>
  </si>
  <si>
    <t>Tasa Fija a Licitar</t>
  </si>
  <si>
    <t>TNA (180 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</si>
</sst>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#,##0_ ;\-#,##0\ "/>
    <numFmt numFmtId="173" formatCode="_ &quot;$&quot;\ * #,##0_ ;_ &quot;$&quot;\ * \-#,##0_ ;_ &quot;$&quot;\ * &quot;-&quot;_ ;_ @_ "/>
    <numFmt numFmtId="174" formatCode="_ &quot;$&quot;\ * #,##0.00_ ;_ &quot;$&quot;\ * \-#,##0.00_ ;_ &quot;$&quot;\ * &quot;-&quot;_ ;_ @_ "/>
  </numFmts>
  <fonts count="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b/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theme="0"/>
      </top>
      <bottom/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>
      <alignment vertical="top"/>
    </xf>
  </cellStyleXfs>
  <cellXfs count="59">
    <xf numFmtId="0" fontId="0" fillId="0" borderId="0" xfId="0"/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166" fontId="5" fillId="0" borderId="0" xfId="0" applyNumberFormat="1" applyFont="1" applyProtection="1">
      <protection hidden="1"/>
    </xf>
    <xf numFmtId="0" fontId="4" fillId="5" borderId="0" xfId="0" applyFont="1" applyFill="1" applyProtection="1">
      <protection hidden="1"/>
    </xf>
    <xf numFmtId="0" fontId="4" fillId="0" borderId="0" xfId="0" applyFont="1"/>
    <xf numFmtId="0" fontId="6" fillId="0" borderId="0" xfId="0" applyFont="1" applyProtection="1">
      <protection hidden="1"/>
    </xf>
    <xf numFmtId="10" fontId="8" fillId="2" borderId="2" xfId="1" applyNumberFormat="1" applyFont="1" applyFill="1" applyBorder="1" applyProtection="1">
      <protection hidden="1"/>
    </xf>
    <xf numFmtId="10" fontId="10" fillId="5" borderId="0" xfId="1" applyNumberFormat="1" applyFont="1" applyFill="1" applyBorder="1" applyProtection="1">
      <protection hidden="1"/>
    </xf>
    <xf numFmtId="165" fontId="10" fillId="5" borderId="0" xfId="2" applyFont="1" applyFill="1" applyBorder="1" applyProtection="1">
      <protection hidden="1"/>
    </xf>
    <xf numFmtId="165" fontId="8" fillId="2" borderId="2" xfId="2" applyFont="1" applyFill="1" applyBorder="1" applyProtection="1">
      <protection hidden="1"/>
    </xf>
    <xf numFmtId="10" fontId="5" fillId="0" borderId="0" xfId="0" applyNumberFormat="1" applyFont="1" applyProtection="1">
      <protection hidden="1"/>
    </xf>
    <xf numFmtId="0" fontId="11" fillId="5" borderId="0" xfId="0" applyFont="1" applyFill="1" applyAlignment="1" applyProtection="1">
      <alignment horizontal="center"/>
      <protection hidden="1"/>
    </xf>
    <xf numFmtId="0" fontId="12" fillId="0" borderId="0" xfId="0" applyFont="1"/>
    <xf numFmtId="0" fontId="12" fillId="5" borderId="0" xfId="0" applyFont="1" applyFill="1" applyProtection="1"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166" fontId="13" fillId="0" borderId="1" xfId="0" applyNumberFormat="1" applyFont="1" applyBorder="1" applyAlignment="1" applyProtection="1">
      <alignment horizontal="center" vertical="center" wrapText="1"/>
      <protection hidden="1"/>
    </xf>
    <xf numFmtId="166" fontId="6" fillId="0" borderId="0" xfId="0" applyNumberFormat="1" applyFont="1" applyAlignment="1" applyProtection="1">
      <alignment horizontal="center" vertical="center" wrapText="1"/>
      <protection hidden="1"/>
    </xf>
    <xf numFmtId="0" fontId="9" fillId="6" borderId="7" xfId="4" applyFont="1" applyFill="1" applyBorder="1" applyAlignment="1" applyProtection="1">
      <alignment horizontal="center" vertical="center" wrapText="1"/>
      <protection hidden="1"/>
    </xf>
    <xf numFmtId="0" fontId="13" fillId="5" borderId="0" xfId="0" applyFont="1" applyFill="1" applyAlignment="1" applyProtection="1">
      <alignment horizontal="center" vertical="center" wrapText="1"/>
      <protection hidden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7" fontId="12" fillId="0" borderId="0" xfId="0" applyNumberFormat="1" applyFont="1" applyProtection="1">
      <protection hidden="1"/>
    </xf>
    <xf numFmtId="10" fontId="4" fillId="0" borderId="0" xfId="0" applyNumberFormat="1" applyFont="1" applyProtection="1">
      <protection hidden="1"/>
    </xf>
    <xf numFmtId="167" fontId="5" fillId="0" borderId="0" xfId="0" applyNumberFormat="1" applyFont="1" applyProtection="1">
      <protection hidden="1"/>
    </xf>
    <xf numFmtId="167" fontId="5" fillId="2" borderId="4" xfId="0" applyNumberFormat="1" applyFont="1" applyFill="1" applyBorder="1" applyProtection="1">
      <protection hidden="1"/>
    </xf>
    <xf numFmtId="169" fontId="12" fillId="5" borderId="0" xfId="3" applyNumberFormat="1" applyFont="1" applyFill="1" applyBorder="1" applyAlignment="1" applyProtection="1">
      <alignment horizontal="right" indent="1"/>
      <protection hidden="1"/>
    </xf>
    <xf numFmtId="2" fontId="12" fillId="0" borderId="0" xfId="0" applyNumberFormat="1" applyFont="1" applyAlignment="1">
      <alignment horizontal="right" indent="1"/>
    </xf>
    <xf numFmtId="167" fontId="12" fillId="5" borderId="0" xfId="0" applyNumberFormat="1" applyFont="1" applyFill="1" applyProtection="1">
      <protection hidden="1"/>
    </xf>
    <xf numFmtId="167" fontId="5" fillId="2" borderId="8" xfId="0" applyNumberFormat="1" applyFont="1" applyFill="1" applyBorder="1" applyProtection="1">
      <protection hidden="1"/>
    </xf>
    <xf numFmtId="170" fontId="12" fillId="0" borderId="0" xfId="2" applyNumberFormat="1" applyFont="1" applyAlignment="1" applyProtection="1"/>
    <xf numFmtId="1" fontId="12" fillId="0" borderId="0" xfId="0" applyNumberFormat="1" applyFont="1" applyAlignment="1">
      <alignment horizontal="right" indent="1"/>
    </xf>
    <xf numFmtId="168" fontId="4" fillId="0" borderId="0" xfId="0" applyNumberFormat="1" applyFont="1"/>
    <xf numFmtId="170" fontId="4" fillId="0" borderId="13" xfId="0" applyNumberFormat="1" applyFont="1" applyBorder="1"/>
    <xf numFmtId="0" fontId="5" fillId="0" borderId="0" xfId="0" applyFont="1"/>
    <xf numFmtId="166" fontId="5" fillId="0" borderId="0" xfId="0" applyNumberFormat="1" applyFont="1"/>
    <xf numFmtId="0" fontId="4" fillId="5" borderId="0" xfId="0" applyFont="1" applyFill="1"/>
    <xf numFmtId="14" fontId="8" fillId="2" borderId="2" xfId="5" applyNumberFormat="1" applyFont="1" applyFill="1" applyBorder="1" applyProtection="1">
      <protection hidden="1"/>
    </xf>
    <xf numFmtId="171" fontId="5" fillId="2" borderId="0" xfId="0" applyNumberFormat="1" applyFont="1" applyFill="1" applyProtection="1">
      <protection hidden="1"/>
    </xf>
    <xf numFmtId="171" fontId="5" fillId="2" borderId="5" xfId="0" applyNumberFormat="1" applyFont="1" applyFill="1" applyBorder="1" applyAlignment="1" applyProtection="1">
      <alignment horizontal="right" indent="1"/>
      <protection hidden="1"/>
    </xf>
    <xf numFmtId="171" fontId="9" fillId="6" borderId="7" xfId="4" applyNumberFormat="1" applyFont="1" applyFill="1" applyBorder="1" applyAlignment="1" applyProtection="1">
      <alignment horizontal="center" vertical="center" wrapText="1"/>
      <protection hidden="1"/>
    </xf>
    <xf numFmtId="0" fontId="9" fillId="6" borderId="6" xfId="4" applyFont="1" applyFill="1" applyBorder="1" applyAlignment="1" applyProtection="1">
      <alignment horizontal="center" vertical="center" wrapText="1"/>
      <protection hidden="1"/>
    </xf>
    <xf numFmtId="172" fontId="5" fillId="2" borderId="0" xfId="0" applyNumberFormat="1" applyFont="1" applyFill="1" applyAlignment="1" applyProtection="1">
      <alignment horizontal="right" indent="1"/>
      <protection hidden="1"/>
    </xf>
    <xf numFmtId="173" fontId="5" fillId="2" borderId="0" xfId="5" applyNumberFormat="1" applyFont="1" applyFill="1" applyProtection="1">
      <protection hidden="1"/>
    </xf>
    <xf numFmtId="173" fontId="5" fillId="2" borderId="0" xfId="0" applyNumberFormat="1" applyFont="1" applyFill="1" applyProtection="1">
      <protection hidden="1"/>
    </xf>
    <xf numFmtId="173" fontId="9" fillId="6" borderId="7" xfId="4" applyNumberFormat="1" applyFont="1" applyFill="1" applyBorder="1" applyAlignment="1" applyProtection="1">
      <alignment horizontal="center" vertical="center" wrapText="1"/>
      <protection hidden="1"/>
    </xf>
    <xf numFmtId="166" fontId="7" fillId="4" borderId="2" xfId="5" applyNumberFormat="1" applyFont="1" applyFill="1" applyBorder="1" applyAlignment="1" applyProtection="1">
      <alignment horizontal="left"/>
      <protection hidden="1"/>
    </xf>
    <xf numFmtId="170" fontId="8" fillId="3" borderId="2" xfId="6" applyNumberFormat="1" applyFont="1" applyFill="1" applyBorder="1" applyProtection="1">
      <protection locked="0" hidden="1"/>
    </xf>
    <xf numFmtId="10" fontId="8" fillId="3" borderId="2" xfId="1" applyNumberFormat="1" applyFont="1" applyFill="1" applyBorder="1" applyProtection="1">
      <protection locked="0" hidden="1"/>
    </xf>
    <xf numFmtId="174" fontId="9" fillId="6" borderId="7" xfId="4" applyNumberFormat="1" applyFont="1" applyFill="1" applyBorder="1" applyAlignment="1" applyProtection="1">
      <alignment horizontal="center" vertical="center" wrapText="1"/>
      <protection hidden="1"/>
    </xf>
    <xf numFmtId="174" fontId="5" fillId="2" borderId="0" xfId="0" applyNumberFormat="1" applyFont="1" applyFill="1" applyProtection="1">
      <protection hidden="1"/>
    </xf>
    <xf numFmtId="174" fontId="5" fillId="2" borderId="9" xfId="0" applyNumberFormat="1" applyFont="1" applyFill="1" applyBorder="1" applyProtection="1">
      <protection hidden="1"/>
    </xf>
    <xf numFmtId="0" fontId="9" fillId="4" borderId="3" xfId="0" applyFont="1" applyFill="1" applyBorder="1" applyProtection="1">
      <protection hidden="1"/>
    </xf>
    <xf numFmtId="166" fontId="7" fillId="4" borderId="12" xfId="0" applyNumberFormat="1" applyFont="1" applyFill="1" applyBorder="1" applyAlignment="1" applyProtection="1">
      <alignment vertical="center"/>
      <protection hidden="1"/>
    </xf>
    <xf numFmtId="0" fontId="9" fillId="6" borderId="6" xfId="4" applyFont="1" applyFill="1" applyBorder="1" applyAlignment="1" applyProtection="1">
      <alignment horizontal="center" vertical="center" wrapText="1"/>
      <protection hidden="1"/>
    </xf>
    <xf numFmtId="0" fontId="9" fillId="6" borderId="10" xfId="4" applyFont="1" applyFill="1" applyBorder="1" applyAlignment="1" applyProtection="1">
      <alignment horizontal="center" vertical="center" wrapText="1"/>
      <protection hidden="1"/>
    </xf>
    <xf numFmtId="0" fontId="9" fillId="6" borderId="11" xfId="4" applyFont="1" applyFill="1" applyBorder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right" indent="1"/>
      <protection hidden="1"/>
    </xf>
    <xf numFmtId="0" fontId="14" fillId="2" borderId="0" xfId="0" applyFont="1" applyFill="1" applyAlignment="1" applyProtection="1">
      <alignment horizontal="center" vertical="top" wrapText="1"/>
      <protection hidden="1"/>
    </xf>
  </cellXfs>
  <cellStyles count="9">
    <cellStyle name="Millares" xfId="2" builtinId="3"/>
    <cellStyle name="Millares 2" xfId="6" xr:uid="{7991B591-6442-474D-A7CE-578C4E2BF367}"/>
    <cellStyle name="Moneda" xfId="3" builtinId="4"/>
    <cellStyle name="Moneda 2" xfId="7" xr:uid="{595C4577-5BB4-4FAD-B730-32E08108B552}"/>
    <cellStyle name="Normal" xfId="0" builtinId="0"/>
    <cellStyle name="Normal 2" xfId="5" xr:uid="{0B01074C-7661-4AEB-9CBB-47BC7DA4BA55}"/>
    <cellStyle name="Normal 3" xfId="8" xr:uid="{AADADA4B-DE18-4AC5-996B-CA25C343CF94}"/>
    <cellStyle name="Normal_Calculadora Garbarino 45_v1" xfId="4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1164167</xdr:colOff>
      <xdr:row>0</xdr:row>
      <xdr:rowOff>84666</xdr:rowOff>
    </xdr:from>
    <xdr:to>
      <xdr:col>11</xdr:col>
      <xdr:colOff>1255183</xdr:colOff>
      <xdr:row>3</xdr:row>
      <xdr:rowOff>10583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109E633-2B0C-478B-80EE-97168D315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76750" y="84666"/>
          <a:ext cx="1392766" cy="497417"/>
        </a:xfrm>
        <a:prstGeom prst="rect">
          <a:avLst/>
        </a:prstGeom>
      </xdr:spPr>
    </xdr:pic>
    <xdr:clientData/>
  </xdr:twoCellAnchor>
  <xdr:twoCellAnchor editAs="oneCell">
    <xdr:from>
      <xdr:col>5</xdr:col>
      <xdr:colOff>148167</xdr:colOff>
      <xdr:row>0</xdr:row>
      <xdr:rowOff>127000</xdr:rowOff>
    </xdr:from>
    <xdr:to>
      <xdr:col>5</xdr:col>
      <xdr:colOff>1948167</xdr:colOff>
      <xdr:row>3</xdr:row>
      <xdr:rowOff>160418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B499B3-A487-49FD-944A-D6CE5E267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0" y="127000"/>
          <a:ext cx="1800000" cy="6049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63853-B848-4957-9AC4-F80BB7131E5C}">
  <sheetPr>
    <pageSetUpPr fitToPage="1"/>
  </sheetPr>
  <dimension ref="A1:CI66"/>
  <sheetViews>
    <sheetView showGridLines="0" tabSelected="1" zoomScale="80" zoomScaleNormal="80" workbookViewId="0">
      <selection activeCell="G8" sqref="G8"/>
    </sheetView>
  </sheetViews>
  <sheetFormatPr baseColWidth="10" defaultColWidth="11.42578125" defaultRowHeight="0" customHeight="1" zeroHeight="1" outlineLevelCol="1"/>
  <cols>
    <col min="1" max="1" width="9.140625" style="5" customWidth="1"/>
    <col min="2" max="2" width="35.28515625" style="5" hidden="1" customWidth="1"/>
    <col min="3" max="3" width="13.42578125" style="5" hidden="1" customWidth="1"/>
    <col min="4" max="4" width="35.28515625" style="5" hidden="1" customWidth="1"/>
    <col min="5" max="5" width="11" style="34" customWidth="1"/>
    <col min="6" max="6" width="33.28515625" style="35" bestFit="1" customWidth="1"/>
    <col min="7" max="12" width="19.5703125" style="34" customWidth="1"/>
    <col min="13" max="13" width="19.5703125" style="36" customWidth="1"/>
    <col min="14" max="17" width="19.5703125" style="5" hidden="1" customWidth="1"/>
    <col min="18" max="86" width="19.5703125" style="5" customWidth="1"/>
    <col min="87" max="87" width="11.42578125" style="5" customWidth="1"/>
    <col min="88" max="89" width="11.42578125" style="5" customWidth="1" outlineLevel="1"/>
    <col min="90" max="16384" width="11.42578125" style="5" outlineLevel="1"/>
  </cols>
  <sheetData>
    <row r="1" spans="1:17" ht="15">
      <c r="A1" s="1"/>
      <c r="B1" s="1"/>
      <c r="C1" s="1"/>
      <c r="D1" s="1"/>
      <c r="E1" s="2"/>
      <c r="F1" s="3"/>
      <c r="G1" s="2"/>
      <c r="H1" s="2"/>
      <c r="I1" s="2"/>
      <c r="J1" s="2"/>
      <c r="K1" s="2"/>
      <c r="L1" s="2"/>
      <c r="M1" s="4"/>
    </row>
    <row r="2" spans="1:17" ht="15">
      <c r="A2" s="1"/>
      <c r="B2" s="1"/>
      <c r="C2" s="1"/>
      <c r="D2" s="1"/>
      <c r="E2" s="2"/>
      <c r="F2" s="3"/>
      <c r="G2" s="2"/>
      <c r="H2" s="2"/>
      <c r="I2" s="2"/>
      <c r="J2" s="2"/>
      <c r="K2" s="2"/>
      <c r="L2" s="2"/>
      <c r="M2" s="4"/>
    </row>
    <row r="3" spans="1:17" ht="15">
      <c r="A3" s="1"/>
      <c r="B3" s="1"/>
      <c r="C3" s="1"/>
      <c r="D3" s="1"/>
      <c r="E3" s="2"/>
      <c r="F3" s="3"/>
      <c r="G3" s="2"/>
      <c r="H3" s="2"/>
      <c r="I3" s="2"/>
      <c r="J3" s="2"/>
      <c r="K3" s="2"/>
      <c r="L3" s="2"/>
      <c r="M3" s="4"/>
    </row>
    <row r="4" spans="1:17" ht="15">
      <c r="A4" s="1"/>
      <c r="B4" s="1"/>
      <c r="C4" s="1"/>
      <c r="D4" s="1"/>
      <c r="E4" s="2"/>
      <c r="F4" s="3"/>
      <c r="G4" s="2"/>
      <c r="H4" s="2"/>
      <c r="I4" s="2"/>
      <c r="J4" s="2"/>
      <c r="K4" s="2"/>
      <c r="L4" s="2"/>
      <c r="M4" s="4"/>
    </row>
    <row r="5" spans="1:17" ht="15">
      <c r="A5" s="1"/>
      <c r="B5" s="1"/>
      <c r="C5" s="1"/>
      <c r="D5" s="1"/>
      <c r="E5" s="2"/>
      <c r="F5" s="6" t="s">
        <v>18</v>
      </c>
      <c r="G5" s="6"/>
      <c r="H5" s="6"/>
      <c r="I5" s="6"/>
      <c r="J5" s="2"/>
      <c r="K5" s="2"/>
      <c r="L5" s="2"/>
      <c r="M5" s="4"/>
    </row>
    <row r="6" spans="1:17" ht="15">
      <c r="A6" s="1"/>
      <c r="B6" s="1"/>
      <c r="C6" s="1"/>
      <c r="D6" s="1"/>
      <c r="E6" s="2"/>
      <c r="F6" s="6" t="s">
        <v>19</v>
      </c>
      <c r="G6" s="2"/>
      <c r="H6" s="2"/>
      <c r="I6" s="2"/>
      <c r="J6" s="2"/>
      <c r="K6" s="2"/>
      <c r="L6" s="2"/>
      <c r="M6" s="4"/>
    </row>
    <row r="7" spans="1:17" ht="15">
      <c r="A7" s="1"/>
      <c r="B7" s="1"/>
      <c r="C7" s="1"/>
      <c r="D7" s="1"/>
      <c r="E7" s="2"/>
      <c r="F7" s="3"/>
      <c r="G7" s="2"/>
      <c r="H7" s="2"/>
      <c r="I7" s="2"/>
      <c r="J7" s="2"/>
      <c r="K7" s="2"/>
      <c r="L7" s="2"/>
      <c r="M7" s="4"/>
    </row>
    <row r="8" spans="1:17" ht="15">
      <c r="A8" s="1"/>
      <c r="B8" s="1"/>
      <c r="C8" s="1"/>
      <c r="D8" s="1"/>
      <c r="E8" s="2"/>
      <c r="F8" s="46" t="s">
        <v>11</v>
      </c>
      <c r="G8" s="47">
        <v>10000</v>
      </c>
      <c r="H8" s="2"/>
      <c r="I8" s="2"/>
      <c r="J8" s="57" t="s">
        <v>0</v>
      </c>
      <c r="K8" s="57"/>
      <c r="L8" s="7">
        <f>+XIRR(L14:L18,F14:F18)</f>
        <v>6.0909387469291684E-2</v>
      </c>
      <c r="M8" s="8"/>
    </row>
    <row r="9" spans="1:17" ht="15">
      <c r="A9" s="1"/>
      <c r="B9" s="1"/>
      <c r="C9" s="1"/>
      <c r="D9" s="1"/>
      <c r="E9" s="2"/>
      <c r="F9" s="46" t="s">
        <v>6</v>
      </c>
      <c r="G9" s="37">
        <v>45649</v>
      </c>
      <c r="H9" s="2"/>
      <c r="I9" s="2"/>
      <c r="J9" s="57" t="s">
        <v>21</v>
      </c>
      <c r="K9" s="57"/>
      <c r="L9" s="7">
        <f>+(((1+L8)^(1/2)-1)*2)</f>
        <v>6.0009114027694377E-2</v>
      </c>
      <c r="M9" s="9"/>
    </row>
    <row r="10" spans="1:17" ht="15">
      <c r="A10" s="1"/>
      <c r="B10" s="1"/>
      <c r="C10" s="1"/>
      <c r="D10" s="1"/>
      <c r="E10" s="2"/>
      <c r="F10" s="52" t="s">
        <v>20</v>
      </c>
      <c r="G10" s="48">
        <v>0.06</v>
      </c>
      <c r="H10" s="2"/>
      <c r="I10" s="2"/>
      <c r="J10" s="57" t="s">
        <v>2</v>
      </c>
      <c r="K10" s="57"/>
      <c r="L10" s="10">
        <f>+SUM(Q15:Q18)/(365/12)</f>
        <v>22.730936165749444</v>
      </c>
      <c r="M10" s="9"/>
    </row>
    <row r="11" spans="1:17" ht="15">
      <c r="A11" s="1"/>
      <c r="B11" s="1"/>
      <c r="C11" s="1"/>
      <c r="D11" s="1"/>
      <c r="E11" s="2"/>
      <c r="F11" s="53" t="s">
        <v>8</v>
      </c>
      <c r="G11" s="7">
        <v>1</v>
      </c>
      <c r="H11" s="11"/>
      <c r="I11" s="6"/>
      <c r="J11" s="57" t="s">
        <v>8</v>
      </c>
      <c r="K11" s="57"/>
      <c r="L11" s="7">
        <f>+N23/G14</f>
        <v>0.99999999516255744</v>
      </c>
      <c r="M11" s="12"/>
      <c r="N11" s="13"/>
    </row>
    <row r="12" spans="1:17" ht="15.75" thickBot="1">
      <c r="A12" s="1"/>
      <c r="B12" s="1"/>
      <c r="C12" s="1"/>
      <c r="D12" s="1"/>
      <c r="E12" s="2"/>
      <c r="F12" s="3"/>
      <c r="G12" s="2"/>
      <c r="H12" s="2"/>
      <c r="I12" s="2"/>
      <c r="J12" s="2"/>
      <c r="K12" s="2"/>
      <c r="L12" s="2"/>
      <c r="M12" s="14"/>
      <c r="N12" s="13"/>
    </row>
    <row r="13" spans="1:17" s="21" customFormat="1" ht="28.5" customHeight="1" thickBot="1">
      <c r="A13" s="15"/>
      <c r="B13" s="16"/>
      <c r="C13" s="16" t="s">
        <v>7</v>
      </c>
      <c r="D13" s="16"/>
      <c r="E13" s="17"/>
      <c r="F13" s="41" t="s">
        <v>3</v>
      </c>
      <c r="G13" s="41" t="s">
        <v>12</v>
      </c>
      <c r="H13" s="41" t="s">
        <v>4</v>
      </c>
      <c r="I13" s="41" t="s">
        <v>13</v>
      </c>
      <c r="J13" s="41" t="s">
        <v>14</v>
      </c>
      <c r="K13" s="41" t="s">
        <v>15</v>
      </c>
      <c r="L13" s="18" t="s">
        <v>16</v>
      </c>
      <c r="M13" s="19"/>
      <c r="N13" s="20" t="s">
        <v>1</v>
      </c>
      <c r="O13" s="20" t="s">
        <v>5</v>
      </c>
      <c r="Q13" s="20" t="s">
        <v>9</v>
      </c>
    </row>
    <row r="14" spans="1:17" ht="15">
      <c r="A14" s="1"/>
      <c r="B14" s="22">
        <f>+D14</f>
        <v>45649</v>
      </c>
      <c r="C14" s="23">
        <f>+$G$10</f>
        <v>0.06</v>
      </c>
      <c r="D14" s="22">
        <f>+G9</f>
        <v>45649</v>
      </c>
      <c r="E14" s="24"/>
      <c r="F14" s="25">
        <f>+G9</f>
        <v>45649</v>
      </c>
      <c r="G14" s="44">
        <f>+G8</f>
        <v>10000</v>
      </c>
      <c r="H14" s="39"/>
      <c r="I14" s="38"/>
      <c r="J14" s="38"/>
      <c r="K14" s="44">
        <f t="shared" ref="K14:K22" si="0">+G14-J14</f>
        <v>10000</v>
      </c>
      <c r="L14" s="51">
        <f>-G14*G11</f>
        <v>-10000</v>
      </c>
      <c r="M14" s="26"/>
      <c r="N14" s="27"/>
      <c r="O14" s="27"/>
    </row>
    <row r="15" spans="1:17" ht="15">
      <c r="A15" s="1"/>
      <c r="B15" s="22">
        <v>45831</v>
      </c>
      <c r="C15" s="23">
        <f t="shared" ref="C15:C22" si="1">+$G$10</f>
        <v>0.06</v>
      </c>
      <c r="D15" s="28">
        <f>+B15</f>
        <v>45831</v>
      </c>
      <c r="E15" s="24"/>
      <c r="F15" s="29">
        <f>+D15</f>
        <v>45831</v>
      </c>
      <c r="G15" s="44">
        <f>+K14</f>
        <v>10000</v>
      </c>
      <c r="H15" s="42">
        <f t="shared" ref="H15:H22" si="2">+B15-B14</f>
        <v>182</v>
      </c>
      <c r="I15" s="50">
        <f>$G$10*K14*H15/365</f>
        <v>299.17808219178085</v>
      </c>
      <c r="J15" s="44"/>
      <c r="K15" s="44">
        <f t="shared" si="0"/>
        <v>10000</v>
      </c>
      <c r="L15" s="51">
        <f>+I15+J15</f>
        <v>299.17808219178085</v>
      </c>
      <c r="M15" s="26"/>
      <c r="N15" s="30">
        <f>+L15/(1+$L$8)^((O15)/365)</f>
        <v>290.48639941125504</v>
      </c>
      <c r="O15" s="31">
        <f>+F15-$F$14</f>
        <v>182</v>
      </c>
      <c r="Q15" s="32">
        <f>+(N15/$N$23)*O15</f>
        <v>5.2868524948596871</v>
      </c>
    </row>
    <row r="16" spans="1:17" ht="15">
      <c r="A16" s="1"/>
      <c r="B16" s="22">
        <v>46014</v>
      </c>
      <c r="C16" s="23">
        <f t="shared" si="1"/>
        <v>0.06</v>
      </c>
      <c r="D16" s="28">
        <f>+B16</f>
        <v>46014</v>
      </c>
      <c r="E16" s="24"/>
      <c r="F16" s="29">
        <f t="shared" ref="F16:F21" si="3">+D16</f>
        <v>46014</v>
      </c>
      <c r="G16" s="44">
        <f>+K15</f>
        <v>10000</v>
      </c>
      <c r="H16" s="42">
        <f t="shared" si="2"/>
        <v>183</v>
      </c>
      <c r="I16" s="50">
        <f>$G$10*K15*H16/365</f>
        <v>300.82191780821915</v>
      </c>
      <c r="J16" s="44"/>
      <c r="K16" s="44">
        <f t="shared" si="0"/>
        <v>10000</v>
      </c>
      <c r="L16" s="51">
        <f t="shared" ref="L16:L22" si="4">+I16+J16</f>
        <v>300.82191780821915</v>
      </c>
      <c r="M16" s="26"/>
      <c r="N16" s="30">
        <f>+L16/(1+$L$8)^((O16)/365)</f>
        <v>283.55100007721114</v>
      </c>
      <c r="O16" s="31">
        <f>+F16-$F$14</f>
        <v>365</v>
      </c>
      <c r="Q16" s="32">
        <f>+(N16/$N$23)*O16</f>
        <v>10.349611552883859</v>
      </c>
    </row>
    <row r="17" spans="1:17" ht="15">
      <c r="A17" s="1"/>
      <c r="B17" s="22">
        <v>46196</v>
      </c>
      <c r="C17" s="23">
        <f t="shared" si="1"/>
        <v>0.06</v>
      </c>
      <c r="D17" s="28">
        <f>+B17</f>
        <v>46196</v>
      </c>
      <c r="E17" s="24"/>
      <c r="F17" s="29">
        <f t="shared" si="3"/>
        <v>46196</v>
      </c>
      <c r="G17" s="44">
        <f t="shared" ref="G17:G19" si="5">+K16</f>
        <v>10000</v>
      </c>
      <c r="H17" s="42">
        <f t="shared" si="2"/>
        <v>182</v>
      </c>
      <c r="I17" s="50">
        <f>$G$10*K16*H17/365</f>
        <v>299.17808219178085</v>
      </c>
      <c r="J17" s="44"/>
      <c r="K17" s="44">
        <f t="shared" si="0"/>
        <v>10000</v>
      </c>
      <c r="L17" s="51">
        <f t="shared" si="4"/>
        <v>299.17808219178085</v>
      </c>
      <c r="M17" s="26"/>
      <c r="N17" s="30">
        <f t="shared" ref="N17:N18" si="6">+L17/(1+$L$8)^((O17)/365)</f>
        <v>273.80886892158185</v>
      </c>
      <c r="O17" s="31">
        <f t="shared" ref="O17:O18" si="7">+F17-$F$14</f>
        <v>547</v>
      </c>
      <c r="Q17" s="32">
        <f>+(N17/$N$23)*O17</f>
        <v>14.977345202462576</v>
      </c>
    </row>
    <row r="18" spans="1:17" ht="15.75" thickBot="1">
      <c r="A18" s="1"/>
      <c r="B18" s="22">
        <v>46371</v>
      </c>
      <c r="C18" s="23">
        <f t="shared" si="1"/>
        <v>0.06</v>
      </c>
      <c r="D18" s="28">
        <f>+B18</f>
        <v>46371</v>
      </c>
      <c r="E18" s="2"/>
      <c r="F18" s="29">
        <f t="shared" si="3"/>
        <v>46371</v>
      </c>
      <c r="G18" s="44">
        <f t="shared" si="5"/>
        <v>10000</v>
      </c>
      <c r="H18" s="42">
        <f t="shared" si="2"/>
        <v>175</v>
      </c>
      <c r="I18" s="50">
        <f>$G$10*K17*H18/365</f>
        <v>287.67123287671234</v>
      </c>
      <c r="J18" s="44">
        <f>+G8</f>
        <v>10000</v>
      </c>
      <c r="K18" s="44">
        <f>+G18-J18</f>
        <v>0</v>
      </c>
      <c r="L18" s="51">
        <f t="shared" si="4"/>
        <v>10287.671232876712</v>
      </c>
      <c r="M18" s="4"/>
      <c r="N18" s="30">
        <f t="shared" si="6"/>
        <v>9152.1536832155252</v>
      </c>
      <c r="O18" s="31">
        <f t="shared" si="7"/>
        <v>722</v>
      </c>
      <c r="Q18" s="32">
        <f>+(N18/$N$23)*O18</f>
        <v>660.78549912467281</v>
      </c>
    </row>
    <row r="19" spans="1:17" ht="15" hidden="1">
      <c r="A19" s="1"/>
      <c r="B19" s="22"/>
      <c r="C19" s="23"/>
      <c r="D19" s="28"/>
      <c r="E19" s="2"/>
      <c r="F19" s="29"/>
      <c r="G19" s="44"/>
      <c r="H19" s="42"/>
      <c r="I19" s="50"/>
      <c r="J19" s="44"/>
      <c r="K19" s="44"/>
      <c r="L19" s="51"/>
      <c r="M19" s="4"/>
      <c r="N19" s="30"/>
      <c r="O19" s="31"/>
      <c r="Q19" s="32"/>
    </row>
    <row r="20" spans="1:17" ht="15" hidden="1">
      <c r="A20" s="1"/>
      <c r="B20" s="22"/>
      <c r="C20" s="23"/>
      <c r="D20" s="28"/>
      <c r="E20" s="2"/>
      <c r="F20" s="29"/>
      <c r="G20" s="44"/>
      <c r="H20" s="42"/>
      <c r="I20" s="50"/>
      <c r="J20" s="44"/>
      <c r="K20" s="44"/>
      <c r="L20" s="51"/>
      <c r="M20" s="4"/>
      <c r="N20" s="30"/>
      <c r="O20" s="31"/>
      <c r="Q20" s="32"/>
    </row>
    <row r="21" spans="1:17" ht="15" hidden="1">
      <c r="A21" s="1"/>
      <c r="B21" s="22"/>
      <c r="C21" s="23"/>
      <c r="D21" s="28"/>
      <c r="E21" s="2"/>
      <c r="F21" s="29"/>
      <c r="G21" s="44"/>
      <c r="H21" s="42"/>
      <c r="I21" s="50"/>
      <c r="J21" s="44"/>
      <c r="K21" s="44"/>
      <c r="L21" s="51"/>
      <c r="M21" s="4"/>
      <c r="N21" s="30"/>
      <c r="O21" s="31"/>
      <c r="Q21" s="32"/>
    </row>
    <row r="22" spans="1:17" ht="15.75" hidden="1" thickBot="1">
      <c r="B22" s="22"/>
      <c r="C22" s="23"/>
      <c r="D22" s="28"/>
      <c r="F22" s="29"/>
      <c r="G22" s="44"/>
      <c r="H22" s="42"/>
      <c r="I22" s="50"/>
      <c r="J22" s="43"/>
      <c r="K22" s="44"/>
      <c r="L22" s="51"/>
      <c r="M22" s="5"/>
      <c r="N22" s="30"/>
      <c r="O22" s="31"/>
      <c r="Q22" s="32"/>
    </row>
    <row r="23" spans="1:17" ht="15" customHeight="1" thickBot="1">
      <c r="F23" s="54" t="s">
        <v>10</v>
      </c>
      <c r="G23" s="55"/>
      <c r="H23" s="56"/>
      <c r="I23" s="49">
        <f>SUM(I14:I22)</f>
        <v>1186.8493150684931</v>
      </c>
      <c r="J23" s="45">
        <f>SUM(J14:J22)</f>
        <v>10000</v>
      </c>
      <c r="K23" s="40"/>
      <c r="L23" s="49">
        <f>SUM(L14:L22)</f>
        <v>1186.8493150684917</v>
      </c>
      <c r="N23" s="33">
        <f>SUM(N15:N22)</f>
        <v>9999.9999516255739</v>
      </c>
    </row>
    <row r="24" spans="1:17" ht="15" customHeight="1">
      <c r="F24" s="3"/>
      <c r="G24" s="2"/>
      <c r="H24" s="2"/>
      <c r="I24" s="2"/>
      <c r="J24" s="2"/>
      <c r="K24" s="2"/>
      <c r="L24" s="2"/>
    </row>
    <row r="25" spans="1:17" ht="15" customHeight="1">
      <c r="F25" s="3"/>
      <c r="G25" s="2"/>
      <c r="H25" s="2"/>
      <c r="I25" s="2"/>
      <c r="J25" s="2"/>
      <c r="K25" s="2"/>
      <c r="L25" s="2"/>
    </row>
    <row r="26" spans="1:17" ht="15" customHeight="1">
      <c r="F26" s="58" t="s">
        <v>17</v>
      </c>
      <c r="G26" s="58"/>
      <c r="H26" s="58"/>
      <c r="I26" s="58"/>
      <c r="J26" s="58"/>
      <c r="K26" s="58"/>
      <c r="L26" s="58"/>
    </row>
    <row r="27" spans="1:17" ht="25.5" customHeight="1">
      <c r="F27" s="58"/>
      <c r="G27" s="58"/>
      <c r="H27" s="58"/>
      <c r="I27" s="58"/>
      <c r="J27" s="58"/>
      <c r="K27" s="58"/>
      <c r="L27" s="58"/>
    </row>
    <row r="28" spans="1:17" ht="15" customHeight="1"/>
    <row r="29" spans="1:17" ht="15" customHeight="1"/>
    <row r="30" spans="1:17" ht="15" customHeight="1"/>
    <row r="31" spans="1:17" ht="15" customHeight="1"/>
    <row r="32" spans="1:1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hidden="1" customHeight="1"/>
    <row r="64" ht="15" hidden="1" customHeight="1"/>
    <row r="65" ht="15" hidden="1" customHeight="1"/>
    <row r="66" ht="15" hidden="1" customHeight="1"/>
  </sheetData>
  <sheetProtection algorithmName="SHA-512" hashValue="uRyBiAu7a3A7wPVd/H41neZXXqaPj6FYLJJuoBeEprPDyCT6RIMp+mj3/ksQ90OIRPlYZey07qH6MEkQRWrNKQ==" saltValue="kEAM8BIHrR8Z5oHcnBaL2Q==" spinCount="100000" sheet="1" selectLockedCells="1"/>
  <mergeCells count="6">
    <mergeCell ref="F23:H23"/>
    <mergeCell ref="F26:L27"/>
    <mergeCell ref="J8:K8"/>
    <mergeCell ref="J9:K9"/>
    <mergeCell ref="J10:K10"/>
    <mergeCell ref="J11:K11"/>
  </mergeCells>
  <pageMargins left="0.39370078740157483" right="0.39370078740157483" top="0.39370078740157483" bottom="0.39370078740157483" header="0" footer="0"/>
  <pageSetup paperSize="9" scale="86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ON AA2000 S.A. Clase 11</vt:lpstr>
      <vt:lpstr>'ON AA2000 S.A. Clase 11'!Área_de_impresión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mvisentin@allaria.local</cp:lastModifiedBy>
  <cp:lastPrinted>2015-07-31T16:30:16Z</cp:lastPrinted>
  <dcterms:created xsi:type="dcterms:W3CDTF">2011-08-09T15:22:30Z</dcterms:created>
  <dcterms:modified xsi:type="dcterms:W3CDTF">2024-12-18T15:07:46Z</dcterms:modified>
</cp:coreProperties>
</file>