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files2\Compartida\Finanzas Corporativas\EMPRESAS\Angel Estrada y Compania S.A\Clase 17\"/>
    </mc:Choice>
  </mc:AlternateContent>
  <xr:revisionPtr revIDLastSave="0" documentId="13_ncr:1_{0461D55F-AA34-4F08-B519-2B97CB04360D}" xr6:coauthVersionLast="47" xr6:coauthVersionMax="47" xr10:uidLastSave="{00000000-0000-0000-0000-000000000000}"/>
  <bookViews>
    <workbookView xWindow="28680" yWindow="-120" windowWidth="29040" windowHeight="15840" xr2:uid="{6E2771F5-4D16-449D-8402-218583F95B32}"/>
  </bookViews>
  <sheets>
    <sheet name="ON AESA Clase 17" sheetId="1" r:id="rId1"/>
  </sheets>
  <definedNames>
    <definedName name="_xlnm.Print_Area" localSheetId="0">'ON AESA Clase 17'!$A$4:$Q$18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D18" i="1"/>
  <c r="P17" i="1"/>
  <c r="J18" i="1"/>
  <c r="C16" i="1"/>
  <c r="C18" i="1" l="1"/>
  <c r="C17" i="1"/>
  <c r="D16" i="1"/>
  <c r="B16" i="1" s="1"/>
  <c r="F16" i="1"/>
  <c r="G16" i="1"/>
  <c r="K16" i="1" s="1"/>
  <c r="G17" i="1" s="1"/>
  <c r="J19" i="1"/>
  <c r="I17" i="1" l="1"/>
  <c r="B17" i="1"/>
  <c r="L16" i="1"/>
  <c r="K17" i="1"/>
  <c r="G18" i="1" s="1"/>
  <c r="I18" i="1" s="1"/>
  <c r="D17" i="1" l="1"/>
  <c r="H17" i="1"/>
  <c r="L17" i="1" s="1"/>
  <c r="B18" i="1"/>
  <c r="F17" i="1"/>
  <c r="K18" i="1"/>
  <c r="F18" i="1" l="1"/>
  <c r="P18" i="1" s="1"/>
  <c r="L18" i="1"/>
  <c r="I19" i="1"/>
  <c r="L9" i="1" l="1"/>
  <c r="L10" i="1" s="1"/>
  <c r="L19" i="1"/>
  <c r="O18" i="1" l="1"/>
  <c r="O17" i="1"/>
  <c r="O19" i="1" l="1"/>
  <c r="L12" i="1" s="1"/>
  <c r="R18" i="1" l="1"/>
  <c r="R17" i="1"/>
  <c r="L11" i="1" l="1"/>
</calcChain>
</file>

<file path=xl/sharedStrings.xml><?xml version="1.0" encoding="utf-8"?>
<sst xmlns="http://schemas.openxmlformats.org/spreadsheetml/2006/main" count="23" uniqueCount="23">
  <si>
    <t xml:space="preserve">Esta planilla de cálculo es meramente orientativa y los resultados que esta arroje no serán vinculantes. El Interesado deberá, a los efectos de la suscripción de las Obligaciones Negociables, basarse en sus propios cálculos y evaluación de los Términos y Condiciones de las Obligaciones Negociables descriptos en el Suplemento de Precio que ha tenido a su disposición.
</t>
  </si>
  <si>
    <t>Totales</t>
  </si>
  <si>
    <t>Duration</t>
  </si>
  <si>
    <t>Días Flujo</t>
  </si>
  <si>
    <t>VA Flujo</t>
  </si>
  <si>
    <t>Flujo (AR$)</t>
  </si>
  <si>
    <t>Capital Residual (AR$)</t>
  </si>
  <si>
    <t>Amortización (AR$)</t>
  </si>
  <si>
    <t>Intereses (AR$)</t>
  </si>
  <si>
    <t>Días Intereses</t>
  </si>
  <si>
    <t>Capital (AR$)</t>
  </si>
  <si>
    <t>Fecha de Pago</t>
  </si>
  <si>
    <t>Tasa de cupon</t>
  </si>
  <si>
    <t>Precio</t>
  </si>
  <si>
    <t>Margen a Licitar</t>
  </si>
  <si>
    <t>Duration (meses)</t>
  </si>
  <si>
    <t>TNA (90 d)</t>
  </si>
  <si>
    <t>Fecha de Emisión y Liquidación</t>
  </si>
  <si>
    <t>TIR</t>
  </si>
  <si>
    <t>VN (AR$)</t>
  </si>
  <si>
    <t>Tamar Proyectada</t>
  </si>
  <si>
    <t>Pesos Tamar - 6 meses</t>
  </si>
  <si>
    <t>ON Ángel Estrada y Compañía S.A. Clase 17 (Apto Pyme)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</si>
</sst>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[$-C0A]d\-mmm\-yy;@"/>
    <numFmt numFmtId="165" formatCode="_ * #,##0_ ;_ * \-#,##0_ ;_ * &quot;-&quot;??_ ;_ @_ "/>
    <numFmt numFmtId="166" formatCode="_ &quot;$&quot;\ * #,##0.0_ ;_ &quot;$&quot;\ * \-#,##0.0_ ;_ &quot;$&quot;\ * &quot;-&quot;_ ;_ @_ "/>
    <numFmt numFmtId="167" formatCode="_ &quot;$&quot;\ * #,##0_ ;_ &quot;$&quot;\ * \-#,##0_ ;_ &quot;$&quot;\ * &quot;-&quot;_ ;_ @_ "/>
    <numFmt numFmtId="168" formatCode="[$-2C0A]dddd\,\ dd&quot; de &quot;mmmm&quot; de &quot;yyyy;@"/>
    <numFmt numFmtId="169" formatCode="_ * #,##0.0_ ;_ * \-#,##0.0_ ;_ * &quot;-&quot;?_ ;_ @_ "/>
    <numFmt numFmtId="170" formatCode="_ * #,##0.00_ ;_ * \-#,##0.00_ ;_ * &quot;-&quot;??_ ;_ @_ "/>
    <numFmt numFmtId="171" formatCode="_ &quot;$&quot;\ * #,##0.00_ ;_ &quot;$&quot;\ * \-#,##0.00_ ;_ &quot;$&quot;\ * &quot;-&quot;??_ ;_ @_ "/>
    <numFmt numFmtId="172" formatCode="_ &quot;$&quot;\ * #,##0_ ;_ &quot;$&quot;\ * \-#,##0_ ;_ &quot;$&quot;\ * &quot;-&quot;??_ ;_ @_ "/>
    <numFmt numFmtId="173" formatCode="_-* #,##0_-;\-* #,##0_-;_-* &quot;-&quot;??_-;_-@_-"/>
    <numFmt numFmtId="174" formatCode="0.0000%"/>
  </numFmts>
  <fonts count="15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i/>
      <sz val="9"/>
      <color theme="1"/>
      <name val="Arial"/>
      <family val="2"/>
    </font>
    <font>
      <sz val="11"/>
      <name val="Stag Sans Medium"/>
      <family val="2"/>
    </font>
    <font>
      <sz val="11"/>
      <color indexed="8"/>
      <name val="verdana"/>
      <family val="2"/>
    </font>
    <font>
      <b/>
      <sz val="11"/>
      <name val="Stag Sans Medium"/>
    </font>
    <font>
      <b/>
      <sz val="11"/>
      <name val="Calibri"/>
      <family val="2"/>
      <scheme val="minor"/>
    </font>
    <font>
      <b/>
      <sz val="11"/>
      <name val="Stag Sans Bold"/>
      <family val="2"/>
    </font>
    <font>
      <b/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i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664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theme="0"/>
      </top>
      <bottom style="hair">
        <color theme="0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</borders>
  <cellStyleXfs count="8">
    <xf numFmtId="0" fontId="0" fillId="0" borderId="0"/>
    <xf numFmtId="0" fontId="2" fillId="0" borderId="0"/>
    <xf numFmtId="0" fontId="5" fillId="0" borderId="0"/>
    <xf numFmtId="0" fontId="8" fillId="0" borderId="0"/>
    <xf numFmtId="170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1" applyFont="1"/>
    <xf numFmtId="0" fontId="3" fillId="2" borderId="0" xfId="1" applyFont="1" applyFill="1"/>
    <xf numFmtId="0" fontId="4" fillId="0" borderId="0" xfId="1" applyFont="1"/>
    <xf numFmtId="164" fontId="4" fillId="0" borderId="0" xfId="1" applyNumberFormat="1" applyFont="1"/>
    <xf numFmtId="0" fontId="3" fillId="0" borderId="0" xfId="1" applyFont="1" applyProtection="1">
      <protection hidden="1"/>
    </xf>
    <xf numFmtId="0" fontId="3" fillId="2" borderId="0" xfId="1" applyFont="1" applyFill="1" applyProtection="1">
      <protection hidden="1"/>
    </xf>
    <xf numFmtId="0" fontId="4" fillId="0" borderId="0" xfId="1" applyFont="1" applyProtection="1">
      <protection hidden="1"/>
    </xf>
    <xf numFmtId="164" fontId="4" fillId="0" borderId="0" xfId="1" applyNumberFormat="1" applyFont="1" applyProtection="1">
      <protection hidden="1"/>
    </xf>
    <xf numFmtId="0" fontId="6" fillId="0" borderId="0" xfId="2" applyFont="1" applyAlignment="1" applyProtection="1">
      <alignment vertical="top" wrapText="1"/>
      <protection hidden="1"/>
    </xf>
    <xf numFmtId="0" fontId="4" fillId="2" borderId="0" xfId="1" applyFont="1" applyFill="1" applyProtection="1">
      <protection hidden="1"/>
    </xf>
    <xf numFmtId="0" fontId="3" fillId="0" borderId="0" xfId="2" applyFont="1"/>
    <xf numFmtId="165" fontId="3" fillId="0" borderId="1" xfId="2" applyNumberFormat="1" applyFont="1" applyBorder="1"/>
    <xf numFmtId="2" fontId="7" fillId="2" borderId="0" xfId="1" applyNumberFormat="1" applyFont="1" applyFill="1" applyAlignment="1" applyProtection="1">
      <alignment horizontal="right" indent="1"/>
      <protection hidden="1"/>
    </xf>
    <xf numFmtId="166" fontId="1" fillId="2" borderId="0" xfId="3" applyNumberFormat="1" applyFont="1" applyFill="1" applyAlignment="1" applyProtection="1">
      <alignment horizontal="center" vertical="center" wrapText="1"/>
      <protection hidden="1"/>
    </xf>
    <xf numFmtId="166" fontId="1" fillId="4" borderId="2" xfId="3" applyNumberFormat="1" applyFont="1" applyFill="1" applyBorder="1" applyAlignment="1" applyProtection="1">
      <alignment horizontal="center" vertical="center" wrapText="1"/>
      <protection hidden="1"/>
    </xf>
    <xf numFmtId="166" fontId="1" fillId="4" borderId="3" xfId="3" applyNumberFormat="1" applyFont="1" applyFill="1" applyBorder="1" applyAlignment="1" applyProtection="1">
      <alignment horizontal="center" vertical="center" wrapText="1"/>
      <protection hidden="1"/>
    </xf>
    <xf numFmtId="167" fontId="1" fillId="4" borderId="3" xfId="3" applyNumberFormat="1" applyFont="1" applyFill="1" applyBorder="1" applyAlignment="1" applyProtection="1">
      <alignment horizontal="center" vertical="center" wrapTex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168" fontId="7" fillId="0" borderId="0" xfId="1" applyNumberFormat="1" applyFont="1"/>
    <xf numFmtId="9" fontId="3" fillId="0" borderId="0" xfId="1" applyNumberFormat="1" applyFont="1"/>
    <xf numFmtId="169" fontId="3" fillId="0" borderId="0" xfId="2" applyNumberFormat="1" applyFont="1"/>
    <xf numFmtId="1" fontId="7" fillId="0" borderId="0" xfId="2" applyNumberFormat="1" applyFont="1" applyAlignment="1">
      <alignment horizontal="right" indent="1"/>
    </xf>
    <xf numFmtId="165" fontId="7" fillId="0" borderId="0" xfId="4" applyNumberFormat="1" applyFont="1" applyAlignment="1" applyProtection="1"/>
    <xf numFmtId="172" fontId="7" fillId="2" borderId="0" xfId="5" applyNumberFormat="1" applyFont="1" applyFill="1" applyBorder="1" applyAlignment="1" applyProtection="1">
      <alignment horizontal="right" indent="1"/>
      <protection hidden="1"/>
    </xf>
    <xf numFmtId="166" fontId="4" fillId="2" borderId="0" xfId="1" applyNumberFormat="1" applyFont="1" applyFill="1" applyProtection="1">
      <protection hidden="1"/>
    </xf>
    <xf numFmtId="166" fontId="4" fillId="3" borderId="6" xfId="1" applyNumberFormat="1" applyFont="1" applyFill="1" applyBorder="1" applyProtection="1">
      <protection hidden="1"/>
    </xf>
    <xf numFmtId="167" fontId="4" fillId="3" borderId="0" xfId="1" applyNumberFormat="1" applyFont="1" applyFill="1" applyProtection="1">
      <protection hidden="1"/>
    </xf>
    <xf numFmtId="166" fontId="4" fillId="3" borderId="0" xfId="1" applyNumberFormat="1" applyFont="1" applyFill="1" applyProtection="1">
      <protection hidden="1"/>
    </xf>
    <xf numFmtId="173" fontId="4" fillId="3" borderId="0" xfId="6" applyNumberFormat="1" applyFont="1" applyFill="1" applyAlignment="1" applyProtection="1">
      <alignment horizontal="right" indent="1"/>
      <protection hidden="1"/>
    </xf>
    <xf numFmtId="168" fontId="4" fillId="3" borderId="7" xfId="2" applyNumberFormat="1" applyFont="1" applyFill="1" applyBorder="1" applyProtection="1">
      <protection hidden="1"/>
    </xf>
    <xf numFmtId="168" fontId="4" fillId="0" borderId="0" xfId="1" applyNumberFormat="1" applyFont="1" applyProtection="1">
      <protection hidden="1"/>
    </xf>
    <xf numFmtId="168" fontId="7" fillId="2" borderId="0" xfId="2" applyNumberFormat="1" applyFont="1" applyFill="1" applyProtection="1">
      <protection hidden="1"/>
    </xf>
    <xf numFmtId="174" fontId="3" fillId="0" borderId="0" xfId="1" applyNumberFormat="1" applyFont="1"/>
    <xf numFmtId="168" fontId="7" fillId="0" borderId="0" xfId="2" applyNumberFormat="1" applyFont="1" applyProtection="1">
      <protection hidden="1"/>
    </xf>
    <xf numFmtId="2" fontId="7" fillId="0" borderId="0" xfId="2" applyNumberFormat="1" applyFont="1" applyAlignment="1">
      <alignment horizontal="right" indent="1"/>
    </xf>
    <xf numFmtId="166" fontId="4" fillId="3" borderId="8" xfId="1" applyNumberFormat="1" applyFont="1" applyFill="1" applyBorder="1" applyAlignment="1" applyProtection="1">
      <alignment horizontal="right" indent="1"/>
      <protection hidden="1"/>
    </xf>
    <xf numFmtId="168" fontId="4" fillId="3" borderId="9" xfId="2" applyNumberFormat="1" applyFont="1" applyFill="1" applyBorder="1" applyProtection="1">
      <protection hidden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 applyProtection="1">
      <alignment horizontal="center" vertical="center" wrapText="1"/>
      <protection hidden="1"/>
    </xf>
    <xf numFmtId="0" fontId="9" fillId="0" borderId="10" xfId="2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9" fillId="2" borderId="0" xfId="1" applyFont="1" applyFill="1" applyAlignment="1" applyProtection="1">
      <alignment horizontal="center" vertical="center" wrapText="1"/>
      <protection hidden="1"/>
    </xf>
    <xf numFmtId="0" fontId="1" fillId="2" borderId="0" xfId="3" applyFont="1" applyFill="1" applyAlignment="1" applyProtection="1">
      <alignment horizontal="center" vertical="center" wrapText="1"/>
      <protection hidden="1"/>
    </xf>
    <xf numFmtId="0" fontId="1" fillId="4" borderId="2" xfId="3" applyFont="1" applyFill="1" applyBorder="1" applyAlignment="1" applyProtection="1">
      <alignment horizontal="center" vertical="center" wrapText="1"/>
      <protection hidden="1"/>
    </xf>
    <xf numFmtId="164" fontId="10" fillId="0" borderId="0" xfId="1" applyNumberFormat="1" applyFont="1" applyAlignment="1" applyProtection="1">
      <alignment horizontal="center" vertical="center" wrapText="1"/>
      <protection hidden="1"/>
    </xf>
    <xf numFmtId="164" fontId="9" fillId="0" borderId="10" xfId="1" applyNumberFormat="1" applyFont="1" applyBorder="1" applyAlignment="1">
      <alignment horizontal="center" vertical="center" wrapText="1"/>
    </xf>
    <xf numFmtId="0" fontId="7" fillId="0" borderId="0" xfId="1" applyFont="1" applyProtection="1">
      <protection hidden="1"/>
    </xf>
    <xf numFmtId="0" fontId="7" fillId="2" borderId="0" xfId="1" applyFont="1" applyFill="1" applyProtection="1">
      <protection hidden="1"/>
    </xf>
    <xf numFmtId="0" fontId="11" fillId="2" borderId="0" xfId="1" applyFont="1" applyFill="1" applyAlignment="1" applyProtection="1">
      <alignment horizontal="center"/>
      <protection hidden="1"/>
    </xf>
    <xf numFmtId="0" fontId="10" fillId="2" borderId="0" xfId="1" applyFont="1" applyFill="1" applyAlignment="1" applyProtection="1">
      <alignment horizontal="center"/>
      <protection hidden="1"/>
    </xf>
    <xf numFmtId="10" fontId="4" fillId="2" borderId="0" xfId="1" applyNumberFormat="1" applyFont="1" applyFill="1" applyProtection="1">
      <protection hidden="1"/>
    </xf>
    <xf numFmtId="9" fontId="12" fillId="2" borderId="0" xfId="7" applyFont="1" applyFill="1" applyBorder="1" applyProtection="1">
      <protection hidden="1"/>
    </xf>
    <xf numFmtId="164" fontId="13" fillId="2" borderId="0" xfId="1" applyNumberFormat="1" applyFont="1" applyFill="1" applyAlignment="1" applyProtection="1">
      <alignment horizontal="left"/>
      <protection hidden="1"/>
    </xf>
    <xf numFmtId="0" fontId="10" fillId="0" borderId="0" xfId="1" applyFont="1" applyProtection="1">
      <protection hidden="1"/>
    </xf>
    <xf numFmtId="10" fontId="4" fillId="0" borderId="0" xfId="1" applyNumberFormat="1" applyFont="1" applyProtection="1">
      <protection hidden="1"/>
    </xf>
    <xf numFmtId="10" fontId="12" fillId="2" borderId="0" xfId="7" applyNumberFormat="1" applyFont="1" applyFill="1" applyBorder="1" applyProtection="1">
      <protection hidden="1"/>
    </xf>
    <xf numFmtId="10" fontId="12" fillId="3" borderId="11" xfId="7" applyNumberFormat="1" applyFont="1" applyFill="1" applyBorder="1" applyProtection="1">
      <protection hidden="1"/>
    </xf>
    <xf numFmtId="10" fontId="12" fillId="6" borderId="11" xfId="7" applyNumberFormat="1" applyFont="1" applyFill="1" applyBorder="1" applyProtection="1">
      <protection locked="0" hidden="1"/>
    </xf>
    <xf numFmtId="164" fontId="13" fillId="5" borderId="11" xfId="1" applyNumberFormat="1" applyFont="1" applyFill="1" applyBorder="1" applyAlignment="1" applyProtection="1">
      <alignment horizontal="left"/>
      <protection hidden="1"/>
    </xf>
    <xf numFmtId="170" fontId="14" fillId="2" borderId="0" xfId="4" applyFont="1" applyFill="1" applyBorder="1" applyProtection="1">
      <protection hidden="1"/>
    </xf>
    <xf numFmtId="170" fontId="12" fillId="2" borderId="0" xfId="4" applyFont="1" applyFill="1" applyBorder="1" applyProtection="1">
      <protection hidden="1"/>
    </xf>
    <xf numFmtId="170" fontId="12" fillId="3" borderId="11" xfId="4" applyFont="1" applyFill="1" applyBorder="1" applyProtection="1">
      <protection hidden="1"/>
    </xf>
    <xf numFmtId="174" fontId="12" fillId="6" borderId="11" xfId="7" applyNumberFormat="1" applyFont="1" applyFill="1" applyBorder="1" applyProtection="1">
      <protection locked="0" hidden="1"/>
    </xf>
    <xf numFmtId="14" fontId="12" fillId="3" borderId="11" xfId="1" applyNumberFormat="1" applyFont="1" applyFill="1" applyBorder="1" applyProtection="1">
      <protection hidden="1"/>
    </xf>
    <xf numFmtId="10" fontId="14" fillId="2" borderId="0" xfId="7" applyNumberFormat="1" applyFont="1" applyFill="1" applyBorder="1" applyProtection="1">
      <protection hidden="1"/>
    </xf>
    <xf numFmtId="165" fontId="12" fillId="6" borderId="11" xfId="4" applyNumberFormat="1" applyFont="1" applyFill="1" applyBorder="1" applyProtection="1">
      <protection locked="0" hidden="1"/>
    </xf>
    <xf numFmtId="0" fontId="10" fillId="0" borderId="0" xfId="2" applyFont="1" applyProtection="1">
      <protection hidden="1"/>
    </xf>
    <xf numFmtId="0" fontId="6" fillId="3" borderId="0" xfId="2" applyFont="1" applyFill="1" applyAlignment="1" applyProtection="1">
      <alignment horizontal="center" vertical="top" wrapText="1"/>
      <protection hidden="1"/>
    </xf>
    <xf numFmtId="0" fontId="1" fillId="5" borderId="12" xfId="2" applyFont="1" applyFill="1" applyBorder="1" applyAlignment="1" applyProtection="1">
      <alignment horizontal="right" indent="1"/>
      <protection hidden="1"/>
    </xf>
    <xf numFmtId="0" fontId="1" fillId="4" borderId="3" xfId="3" applyFont="1" applyFill="1" applyBorder="1" applyAlignment="1" applyProtection="1">
      <alignment horizontal="center" vertical="center" wrapText="1"/>
      <protection hidden="1"/>
    </xf>
    <xf numFmtId="0" fontId="1" fillId="4" borderId="5" xfId="3" applyFont="1" applyFill="1" applyBorder="1" applyAlignment="1" applyProtection="1">
      <alignment horizontal="center" vertical="center" wrapText="1"/>
      <protection hidden="1"/>
    </xf>
    <xf numFmtId="0" fontId="1" fillId="4" borderId="4" xfId="3" applyFont="1" applyFill="1" applyBorder="1" applyAlignment="1" applyProtection="1">
      <alignment horizontal="center" vertical="center" wrapText="1"/>
      <protection hidden="1"/>
    </xf>
  </cellXfs>
  <cellStyles count="8">
    <cellStyle name="Millares 2" xfId="4" xr:uid="{C6B202B0-1FA8-464B-847D-62E2B178447F}"/>
    <cellStyle name="Millares 3" xfId="6" xr:uid="{10F958C0-A01A-4B84-A653-E3E19E8246E9}"/>
    <cellStyle name="Moneda 2" xfId="5" xr:uid="{79AEC875-0EB0-4BA3-8AFE-62B8C9794951}"/>
    <cellStyle name="Normal" xfId="0" builtinId="0"/>
    <cellStyle name="Normal 2" xfId="1" xr:uid="{9530BE90-7C87-4372-A1AC-7C05B7C2B079}"/>
    <cellStyle name="Normal 3" xfId="2" xr:uid="{8167D50B-976D-4C2F-A662-94EA94B1DD44}"/>
    <cellStyle name="Normal_Calculadora Garbarino 45_v1" xfId="3" xr:uid="{53741258-0B1B-4CEF-A806-E7736F1621F8}"/>
    <cellStyle name="Porcentaje 2" xfId="7" xr:uid="{FF752F0D-A566-4399-8468-4F3394BD484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2363611</xdr:colOff>
      <xdr:row>1</xdr:row>
      <xdr:rowOff>70556</xdr:rowOff>
    </xdr:from>
    <xdr:ext cx="1967090" cy="495052"/>
    <xdr:pic>
      <xdr:nvPicPr>
        <xdr:cNvPr id="2" name="Imagen 1">
          <a:extLst>
            <a:ext uri="{FF2B5EF4-FFF2-40B4-BE49-F238E27FC236}">
              <a16:creationId xmlns:a16="http://schemas.microsoft.com/office/drawing/2014/main" id="{4EB5C3D0-A8B8-49F7-AC7A-1F903917C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52911" y="254706"/>
          <a:ext cx="1967090" cy="495052"/>
        </a:xfrm>
        <a:prstGeom prst="rect">
          <a:avLst/>
        </a:prstGeom>
      </xdr:spPr>
    </xdr:pic>
    <xdr:clientData/>
  </xdr:oneCellAnchor>
  <xdr:oneCellAnchor>
    <xdr:from>
      <xdr:col>10</xdr:col>
      <xdr:colOff>964663</xdr:colOff>
      <xdr:row>2</xdr:row>
      <xdr:rowOff>9071</xdr:rowOff>
    </xdr:from>
    <xdr:ext cx="1636444" cy="556079"/>
    <xdr:pic>
      <xdr:nvPicPr>
        <xdr:cNvPr id="3" name="Imagen 2">
          <a:extLst>
            <a:ext uri="{FF2B5EF4-FFF2-40B4-BE49-F238E27FC236}">
              <a16:creationId xmlns:a16="http://schemas.microsoft.com/office/drawing/2014/main" id="{41CCE35E-4559-4EBC-B15F-65A40E5E4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267663" y="377371"/>
          <a:ext cx="1636444" cy="55607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437E0-02BC-4EC2-BE6E-56BAC854F298}">
  <sheetPr>
    <pageSetUpPr fitToPage="1"/>
  </sheetPr>
  <dimension ref="A1:AJ38"/>
  <sheetViews>
    <sheetView showGridLines="0" tabSelected="1" topLeftCell="E1" zoomScale="90" zoomScaleNormal="90" workbookViewId="0">
      <selection activeCell="G12" sqref="G12"/>
    </sheetView>
  </sheetViews>
  <sheetFormatPr baseColWidth="10" defaultColWidth="16.140625" defaultRowHeight="0" customHeight="1" zeroHeight="1" outlineLevelCol="1"/>
  <cols>
    <col min="1" max="1" width="3.28515625" style="1" hidden="1" customWidth="1"/>
    <col min="2" max="2" width="37.7109375" style="1" hidden="1" customWidth="1"/>
    <col min="3" max="3" width="15.85546875" style="1" hidden="1" customWidth="1"/>
    <col min="4" max="4" width="38.7109375" style="1" hidden="1" customWidth="1"/>
    <col min="5" max="5" width="2.42578125" style="3" customWidth="1"/>
    <col min="6" max="6" width="38.85546875" style="4" bestFit="1" customWidth="1"/>
    <col min="7" max="7" width="16.7109375" style="3" bestFit="1" customWidth="1"/>
    <col min="8" max="8" width="13.5703125" style="3" bestFit="1" customWidth="1"/>
    <col min="9" max="9" width="15" style="3" bestFit="1" customWidth="1"/>
    <col min="10" max="10" width="18.28515625" style="3" bestFit="1" customWidth="1"/>
    <col min="11" max="11" width="20.7109375" style="3" bestFit="1" customWidth="1"/>
    <col min="12" max="12" width="17.42578125" style="3" bestFit="1" customWidth="1"/>
    <col min="13" max="13" width="34.7109375" style="3" hidden="1" customWidth="1"/>
    <col min="14" max="14" width="16.140625" style="2" hidden="1" customWidth="1"/>
    <col min="15" max="18" width="16.140625" style="1" hidden="1" customWidth="1"/>
    <col min="19" max="36" width="16.140625" style="1" customWidth="1"/>
    <col min="37" max="16384" width="16.140625" style="1" outlineLevel="1"/>
  </cols>
  <sheetData>
    <row r="1" spans="2:19" ht="15">
      <c r="E1" s="7"/>
      <c r="F1" s="8"/>
      <c r="G1" s="7"/>
      <c r="H1" s="7"/>
      <c r="I1" s="7"/>
      <c r="J1" s="7"/>
      <c r="K1" s="7"/>
      <c r="L1" s="7"/>
      <c r="M1" s="7"/>
      <c r="N1" s="6"/>
      <c r="O1" s="5"/>
      <c r="P1" s="5"/>
      <c r="Q1" s="5"/>
      <c r="R1" s="5"/>
      <c r="S1" s="5"/>
    </row>
    <row r="2" spans="2:19" ht="15">
      <c r="E2" s="7"/>
      <c r="F2" s="8"/>
      <c r="G2" s="7"/>
      <c r="H2" s="7"/>
      <c r="I2" s="7"/>
      <c r="J2" s="7"/>
      <c r="K2" s="7"/>
      <c r="L2" s="7"/>
      <c r="M2" s="7"/>
      <c r="N2" s="6"/>
      <c r="O2" s="5"/>
      <c r="P2" s="5"/>
      <c r="Q2" s="5"/>
      <c r="R2" s="5"/>
      <c r="S2" s="5"/>
    </row>
    <row r="3" spans="2:19" ht="15">
      <c r="E3" s="7"/>
      <c r="F3" s="54"/>
      <c r="G3" s="54"/>
      <c r="H3" s="54"/>
      <c r="I3" s="54"/>
      <c r="J3" s="7"/>
      <c r="K3" s="7"/>
      <c r="L3" s="7"/>
      <c r="M3" s="7"/>
      <c r="N3" s="6"/>
      <c r="O3" s="5"/>
      <c r="P3" s="5"/>
      <c r="Q3" s="5"/>
      <c r="R3" s="5"/>
      <c r="S3" s="5"/>
    </row>
    <row r="4" spans="2:19" ht="33" customHeight="1">
      <c r="E4" s="7"/>
      <c r="F4" s="8"/>
      <c r="G4" s="7"/>
      <c r="H4" s="7"/>
      <c r="I4" s="7"/>
      <c r="J4" s="7"/>
      <c r="K4" s="7"/>
      <c r="L4" s="7"/>
      <c r="M4" s="7"/>
      <c r="N4" s="6"/>
      <c r="O4" s="5"/>
      <c r="P4" s="5"/>
      <c r="Q4" s="5"/>
      <c r="R4" s="5"/>
      <c r="S4" s="5"/>
    </row>
    <row r="5" spans="2:19" ht="15">
      <c r="E5" s="7"/>
      <c r="F5" s="67" t="s">
        <v>22</v>
      </c>
      <c r="G5" s="7"/>
      <c r="H5" s="7"/>
      <c r="I5" s="7"/>
      <c r="J5" s="7"/>
      <c r="K5" s="7"/>
      <c r="L5" s="7"/>
      <c r="M5" s="7"/>
      <c r="N5" s="6"/>
      <c r="O5" s="5"/>
      <c r="P5" s="5"/>
      <c r="Q5" s="5"/>
      <c r="R5" s="5"/>
      <c r="S5" s="5"/>
    </row>
    <row r="6" spans="2:19" ht="15">
      <c r="E6" s="7"/>
      <c r="F6" s="67" t="s">
        <v>21</v>
      </c>
      <c r="G6" s="7"/>
      <c r="H6" s="7"/>
      <c r="I6" s="7"/>
      <c r="J6" s="7"/>
      <c r="K6" s="7"/>
      <c r="L6" s="7"/>
      <c r="M6" s="7"/>
      <c r="N6" s="6"/>
      <c r="O6" s="5"/>
      <c r="P6" s="5"/>
      <c r="Q6" s="5"/>
      <c r="R6" s="5"/>
      <c r="S6" s="5"/>
    </row>
    <row r="7" spans="2:19" ht="15">
      <c r="E7" s="7"/>
      <c r="F7" s="8"/>
      <c r="G7" s="7"/>
      <c r="H7" s="7"/>
      <c r="I7" s="7"/>
      <c r="J7" s="7"/>
      <c r="K7" s="7"/>
      <c r="L7" s="7"/>
      <c r="M7" s="7"/>
      <c r="N7" s="6"/>
      <c r="O7" s="5"/>
      <c r="P7" s="5"/>
      <c r="Q7" s="5"/>
      <c r="R7" s="5"/>
      <c r="S7" s="5"/>
    </row>
    <row r="8" spans="2:19" ht="15">
      <c r="E8" s="7"/>
      <c r="F8" s="8"/>
      <c r="G8" s="7"/>
      <c r="H8" s="7"/>
      <c r="I8" s="7"/>
      <c r="J8" s="7"/>
      <c r="K8" s="7"/>
      <c r="L8" s="7"/>
      <c r="M8" s="10"/>
      <c r="N8" s="6"/>
      <c r="O8" s="5"/>
      <c r="P8" s="5"/>
      <c r="Q8" s="5"/>
      <c r="R8" s="5"/>
      <c r="S8" s="5"/>
    </row>
    <row r="9" spans="2:19" ht="15">
      <c r="E9" s="7"/>
      <c r="F9" s="59" t="s">
        <v>19</v>
      </c>
      <c r="G9" s="66">
        <v>1000</v>
      </c>
      <c r="H9" s="7"/>
      <c r="I9" s="7"/>
      <c r="J9" s="69" t="s">
        <v>18</v>
      </c>
      <c r="K9" s="69"/>
      <c r="L9" s="57">
        <f>+XIRR(L16:L18,F16:F18)</f>
        <v>0.66314817070960996</v>
      </c>
      <c r="M9" s="56"/>
      <c r="N9" s="65"/>
      <c r="O9" s="5"/>
      <c r="P9" s="5"/>
      <c r="Q9" s="5"/>
      <c r="R9" s="5"/>
      <c r="S9" s="5"/>
    </row>
    <row r="10" spans="2:19" ht="15">
      <c r="E10" s="7"/>
      <c r="F10" s="59" t="s">
        <v>17</v>
      </c>
      <c r="G10" s="64">
        <v>45933</v>
      </c>
      <c r="H10" s="7"/>
      <c r="I10" s="7"/>
      <c r="J10" s="69" t="s">
        <v>16</v>
      </c>
      <c r="K10" s="69"/>
      <c r="L10" s="57">
        <f>+NOMINAL(L9,4)</f>
        <v>0.54247689464489657</v>
      </c>
      <c r="M10" s="56"/>
      <c r="N10" s="60"/>
      <c r="O10" s="5"/>
      <c r="P10" s="5"/>
      <c r="Q10" s="5"/>
      <c r="R10" s="5"/>
      <c r="S10" s="5"/>
    </row>
    <row r="11" spans="2:19" ht="15">
      <c r="E11" s="7"/>
      <c r="F11" s="59" t="s">
        <v>20</v>
      </c>
      <c r="G11" s="63">
        <v>0.42375000000000002</v>
      </c>
      <c r="H11" s="7"/>
      <c r="I11" s="7"/>
      <c r="J11" s="69" t="s">
        <v>15</v>
      </c>
      <c r="K11" s="69"/>
      <c r="L11" s="62">
        <f>+SUM(R17:R18)/(365/12)</f>
        <v>5.7225031394976265</v>
      </c>
      <c r="M11" s="61"/>
      <c r="N11" s="60"/>
      <c r="O11" s="5"/>
      <c r="P11" s="5"/>
      <c r="Q11" s="5"/>
      <c r="R11" s="5"/>
      <c r="S11" s="5"/>
    </row>
    <row r="12" spans="2:19" ht="15">
      <c r="E12" s="7"/>
      <c r="F12" s="59" t="s">
        <v>14</v>
      </c>
      <c r="G12" s="58">
        <v>0.12</v>
      </c>
      <c r="H12" s="55"/>
      <c r="I12" s="54"/>
      <c r="J12" s="69" t="s">
        <v>13</v>
      </c>
      <c r="K12" s="69"/>
      <c r="L12" s="57">
        <f>+O19/G16</f>
        <v>0.99999999904587167</v>
      </c>
      <c r="M12" s="56"/>
      <c r="N12" s="49"/>
      <c r="O12" s="47"/>
      <c r="P12" s="5"/>
      <c r="Q12" s="5"/>
      <c r="R12" s="5"/>
      <c r="S12" s="5"/>
    </row>
    <row r="13" spans="2:19" s="2" customFormat="1" ht="15">
      <c r="E13" s="10"/>
      <c r="F13" s="53"/>
      <c r="G13" s="52"/>
      <c r="H13" s="51"/>
      <c r="I13" s="50"/>
      <c r="J13" s="50"/>
      <c r="K13" s="50"/>
      <c r="L13" s="50"/>
      <c r="M13" s="50"/>
      <c r="N13" s="49"/>
      <c r="O13" s="48"/>
      <c r="P13" s="6"/>
      <c r="Q13" s="6"/>
      <c r="R13" s="6"/>
      <c r="S13" s="6"/>
    </row>
    <row r="14" spans="2:19" ht="15.75" thickBot="1">
      <c r="E14" s="7"/>
      <c r="F14" s="8"/>
      <c r="G14" s="7"/>
      <c r="H14" s="7"/>
      <c r="I14" s="7"/>
      <c r="J14" s="7"/>
      <c r="K14" s="7"/>
      <c r="L14" s="7"/>
      <c r="M14" s="10"/>
      <c r="N14" s="48"/>
      <c r="O14" s="47"/>
      <c r="P14" s="5"/>
      <c r="Q14" s="5"/>
      <c r="R14" s="5"/>
      <c r="S14" s="5"/>
    </row>
    <row r="15" spans="2:19" s="38" customFormat="1" ht="28.5" customHeight="1" thickBot="1">
      <c r="B15" s="46"/>
      <c r="C15" s="46" t="s">
        <v>12</v>
      </c>
      <c r="D15" s="46"/>
      <c r="E15" s="45"/>
      <c r="F15" s="18" t="s">
        <v>11</v>
      </c>
      <c r="G15" s="18" t="s">
        <v>10</v>
      </c>
      <c r="H15" s="18" t="s">
        <v>9</v>
      </c>
      <c r="I15" s="18" t="s">
        <v>8</v>
      </c>
      <c r="J15" s="18" t="s">
        <v>7</v>
      </c>
      <c r="K15" s="18" t="s">
        <v>6</v>
      </c>
      <c r="L15" s="44" t="s">
        <v>5</v>
      </c>
      <c r="M15" s="43"/>
      <c r="N15" s="42"/>
      <c r="O15" s="40" t="s">
        <v>4</v>
      </c>
      <c r="P15" s="40" t="s">
        <v>3</v>
      </c>
      <c r="Q15" s="41"/>
      <c r="R15" s="40" t="s">
        <v>2</v>
      </c>
      <c r="S15" s="39"/>
    </row>
    <row r="16" spans="2:19" ht="15">
      <c r="B16" s="34">
        <f>+D16</f>
        <v>45933</v>
      </c>
      <c r="C16" s="33">
        <f>+$G$11+$G$12</f>
        <v>0.54374999999999996</v>
      </c>
      <c r="D16" s="34">
        <f>+G10</f>
        <v>45933</v>
      </c>
      <c r="E16" s="31"/>
      <c r="F16" s="37">
        <f>+G10</f>
        <v>45933</v>
      </c>
      <c r="G16" s="27">
        <f>G9</f>
        <v>1000</v>
      </c>
      <c r="H16" s="36"/>
      <c r="I16" s="28"/>
      <c r="J16" s="28"/>
      <c r="K16" s="27">
        <f>+G16-J16</f>
        <v>1000</v>
      </c>
      <c r="L16" s="26">
        <f>-G16</f>
        <v>-1000</v>
      </c>
      <c r="M16" s="25"/>
      <c r="N16" s="24"/>
      <c r="O16" s="35"/>
      <c r="P16" s="35"/>
      <c r="Q16" s="11"/>
      <c r="R16" s="11"/>
      <c r="S16" s="5"/>
    </row>
    <row r="17" spans="2:19" ht="15">
      <c r="B17" s="34">
        <f>EDATE(B16,3)</f>
        <v>46025</v>
      </c>
      <c r="C17" s="33">
        <f>IF(+$G$11+$G$12&gt;35%,+$G$11+$G$12,35%)</f>
        <v>0.54374999999999996</v>
      </c>
      <c r="D17" s="32">
        <f>+B17+2</f>
        <v>46027</v>
      </c>
      <c r="E17" s="31"/>
      <c r="F17" s="30">
        <f>+D17</f>
        <v>46027</v>
      </c>
      <c r="G17" s="27">
        <f>+K16</f>
        <v>1000</v>
      </c>
      <c r="H17" s="29">
        <f>+B17-B16</f>
        <v>92</v>
      </c>
      <c r="I17" s="28">
        <f>+G17*(C17)*(H17)/365</f>
        <v>137.05479452054794</v>
      </c>
      <c r="J17" s="28"/>
      <c r="K17" s="27">
        <f>+G17-J17</f>
        <v>1000</v>
      </c>
      <c r="L17" s="26">
        <f>+I17+J17</f>
        <v>137.05479452054794</v>
      </c>
      <c r="M17" s="25"/>
      <c r="N17" s="24"/>
      <c r="O17" s="23">
        <f>+L17/(1+$L$9)^((P17)/365)</f>
        <v>120.22559886273088</v>
      </c>
      <c r="P17" s="22">
        <f>+F17-$F$16</f>
        <v>94</v>
      </c>
      <c r="Q17" s="11"/>
      <c r="R17" s="21">
        <f>+(O17/$O$19)*P17</f>
        <v>11.301206303879503</v>
      </c>
      <c r="S17" s="5"/>
    </row>
    <row r="18" spans="2:19" ht="15.75" thickBot="1">
      <c r="B18" s="34">
        <f t="shared" ref="B18" si="0">EDATE(B17,3)</f>
        <v>46115</v>
      </c>
      <c r="C18" s="33">
        <f>IF(+$G$11+$G$12&gt;35%,+$G$11+$G$12,32%)</f>
        <v>0.54374999999999996</v>
      </c>
      <c r="D18" s="32">
        <f>+B18+3</f>
        <v>46118</v>
      </c>
      <c r="E18" s="31"/>
      <c r="F18" s="30">
        <f>+D18</f>
        <v>46118</v>
      </c>
      <c r="G18" s="27">
        <f>+K17</f>
        <v>1000</v>
      </c>
      <c r="H18" s="29">
        <f>+D18-B17</f>
        <v>93</v>
      </c>
      <c r="I18" s="28">
        <f>+G18*(C18)*(H18)/365</f>
        <v>138.54452054794521</v>
      </c>
      <c r="J18" s="28">
        <f>$G$9</f>
        <v>1000</v>
      </c>
      <c r="K18" s="27">
        <f>+G18-J18</f>
        <v>0</v>
      </c>
      <c r="L18" s="26">
        <f>+I18+J18</f>
        <v>1138.5445205479452</v>
      </c>
      <c r="M18" s="25"/>
      <c r="N18" s="24"/>
      <c r="O18" s="23">
        <f>+L18/(1+$L$9)^((P18)/365)</f>
        <v>879.77440018314076</v>
      </c>
      <c r="P18" s="22">
        <f>+F18-$F$16</f>
        <v>185</v>
      </c>
      <c r="Q18" s="11"/>
      <c r="R18" s="21">
        <f>+(O18/$O$19)*P18</f>
        <v>162.7582641891733</v>
      </c>
      <c r="S18" s="5"/>
    </row>
    <row r="19" spans="2:19" ht="15.75" thickBot="1">
      <c r="B19" s="19"/>
      <c r="C19" s="20"/>
      <c r="D19" s="19"/>
      <c r="E19" s="7"/>
      <c r="F19" s="70" t="s">
        <v>1</v>
      </c>
      <c r="G19" s="71"/>
      <c r="H19" s="72"/>
      <c r="I19" s="16">
        <f>SUM(I17:I18)</f>
        <v>275.59931506849318</v>
      </c>
      <c r="J19" s="17">
        <f>SUM(J17:J18)</f>
        <v>1000</v>
      </c>
      <c r="K19" s="16"/>
      <c r="L19" s="15">
        <f>SUM(L16:L18)</f>
        <v>275.59931506849318</v>
      </c>
      <c r="M19" s="14"/>
      <c r="N19" s="13"/>
      <c r="O19" s="12">
        <f>SUM(O17:O18)</f>
        <v>999.99999904587162</v>
      </c>
      <c r="P19" s="11"/>
      <c r="Q19" s="11"/>
      <c r="R19" s="11"/>
      <c r="S19" s="5"/>
    </row>
    <row r="20" spans="2:19" ht="15">
      <c r="E20" s="7"/>
      <c r="F20" s="8"/>
      <c r="G20" s="7"/>
      <c r="H20" s="7"/>
      <c r="I20" s="7"/>
      <c r="J20" s="7"/>
      <c r="K20" s="7"/>
      <c r="L20" s="7"/>
      <c r="M20" s="10"/>
      <c r="N20" s="6"/>
      <c r="O20" s="5"/>
      <c r="P20" s="5"/>
      <c r="Q20" s="5"/>
      <c r="R20" s="5"/>
      <c r="S20" s="5"/>
    </row>
    <row r="21" spans="2:19" ht="15">
      <c r="E21" s="7"/>
      <c r="F21" s="7"/>
      <c r="G21" s="7"/>
      <c r="H21" s="7"/>
      <c r="I21" s="7"/>
      <c r="J21" s="7"/>
      <c r="K21" s="7"/>
      <c r="L21" s="7"/>
      <c r="M21" s="10"/>
      <c r="N21" s="6"/>
      <c r="O21" s="5"/>
      <c r="P21" s="5"/>
      <c r="Q21" s="5"/>
      <c r="R21" s="5"/>
      <c r="S21" s="5"/>
    </row>
    <row r="22" spans="2:19" ht="15">
      <c r="E22" s="7"/>
      <c r="F22" s="7"/>
      <c r="G22" s="7"/>
      <c r="H22" s="7"/>
      <c r="I22" s="7"/>
      <c r="J22" s="7"/>
      <c r="K22" s="7"/>
      <c r="L22" s="7"/>
      <c r="M22" s="7"/>
      <c r="N22" s="6"/>
      <c r="O22" s="5"/>
      <c r="P22" s="5"/>
      <c r="Q22" s="5"/>
      <c r="R22" s="5"/>
      <c r="S22" s="5"/>
    </row>
    <row r="23" spans="2:19" ht="15" customHeight="1">
      <c r="E23" s="7"/>
      <c r="F23" s="68" t="s">
        <v>0</v>
      </c>
      <c r="G23" s="68"/>
      <c r="H23" s="68"/>
      <c r="I23" s="68"/>
      <c r="J23" s="68"/>
      <c r="K23" s="68"/>
      <c r="L23" s="68"/>
      <c r="M23" s="7"/>
      <c r="N23" s="7"/>
      <c r="O23" s="9"/>
      <c r="P23" s="9"/>
      <c r="Q23" s="9"/>
      <c r="R23" s="5"/>
      <c r="S23" s="5"/>
    </row>
    <row r="24" spans="2:19" ht="15">
      <c r="E24" s="7"/>
      <c r="F24" s="68"/>
      <c r="G24" s="68"/>
      <c r="H24" s="68"/>
      <c r="I24" s="68"/>
      <c r="J24" s="68"/>
      <c r="K24" s="68"/>
      <c r="L24" s="68"/>
      <c r="M24" s="7"/>
      <c r="N24" s="7"/>
      <c r="O24" s="9"/>
      <c r="P24" s="9"/>
      <c r="Q24" s="9"/>
      <c r="R24" s="5"/>
      <c r="S24" s="5"/>
    </row>
    <row r="25" spans="2:19" ht="15">
      <c r="E25" s="7"/>
      <c r="F25" s="68"/>
      <c r="G25" s="68"/>
      <c r="H25" s="68"/>
      <c r="I25" s="68"/>
      <c r="J25" s="68"/>
      <c r="K25" s="68"/>
      <c r="L25" s="68"/>
      <c r="M25" s="7"/>
      <c r="N25" s="7"/>
      <c r="O25" s="9"/>
      <c r="P25" s="9"/>
      <c r="Q25" s="9"/>
      <c r="R25" s="5"/>
      <c r="S25" s="5"/>
    </row>
    <row r="26" spans="2:19" ht="15">
      <c r="E26" s="7"/>
      <c r="F26" s="8"/>
      <c r="G26" s="7"/>
      <c r="H26" s="7"/>
      <c r="I26" s="7"/>
      <c r="J26" s="7"/>
      <c r="K26" s="7"/>
      <c r="L26" s="7"/>
      <c r="M26" s="7"/>
      <c r="N26" s="6"/>
      <c r="O26" s="5"/>
      <c r="P26" s="5"/>
      <c r="Q26" s="5"/>
      <c r="R26" s="5"/>
      <c r="S26" s="5"/>
    </row>
    <row r="27" spans="2:19" ht="15">
      <c r="E27" s="7"/>
      <c r="F27" s="8"/>
      <c r="G27" s="7"/>
      <c r="H27" s="7"/>
      <c r="I27" s="7"/>
      <c r="J27" s="7"/>
      <c r="K27" s="7"/>
      <c r="L27" s="7"/>
      <c r="M27" s="7"/>
      <c r="N27" s="6"/>
      <c r="O27" s="5"/>
      <c r="P27" s="5"/>
      <c r="Q27" s="5"/>
      <c r="R27" s="5"/>
      <c r="S27" s="5"/>
    </row>
    <row r="28" spans="2:19" ht="15">
      <c r="E28" s="7"/>
      <c r="F28" s="8"/>
      <c r="G28" s="7"/>
      <c r="H28" s="7"/>
      <c r="I28" s="7"/>
      <c r="J28" s="7"/>
      <c r="K28" s="7"/>
      <c r="L28" s="7"/>
      <c r="M28" s="7"/>
      <c r="N28" s="6"/>
      <c r="O28" s="5"/>
      <c r="P28" s="5"/>
      <c r="Q28" s="5"/>
      <c r="R28" s="5"/>
      <c r="S28" s="5"/>
    </row>
    <row r="29" spans="2:19" ht="15">
      <c r="E29" s="7"/>
      <c r="F29" s="8"/>
      <c r="G29" s="7"/>
      <c r="H29" s="7"/>
      <c r="I29" s="7"/>
      <c r="J29" s="7"/>
      <c r="K29" s="7"/>
      <c r="L29" s="7"/>
      <c r="M29" s="7"/>
      <c r="N29" s="6"/>
      <c r="O29" s="5"/>
      <c r="P29" s="5"/>
      <c r="Q29" s="5"/>
      <c r="R29" s="5"/>
      <c r="S29" s="5"/>
    </row>
    <row r="30" spans="2:19" ht="15">
      <c r="E30" s="7"/>
      <c r="F30" s="8"/>
      <c r="G30" s="7"/>
      <c r="H30" s="7"/>
      <c r="I30" s="7"/>
      <c r="J30" s="7"/>
      <c r="K30" s="7"/>
      <c r="L30" s="7"/>
      <c r="M30" s="7"/>
      <c r="N30" s="6"/>
      <c r="O30" s="5"/>
      <c r="P30" s="5"/>
      <c r="Q30" s="5"/>
      <c r="R30" s="5"/>
      <c r="S30" s="5"/>
    </row>
    <row r="31" spans="2:19" ht="15">
      <c r="E31" s="7"/>
      <c r="F31" s="8"/>
      <c r="G31" s="7"/>
      <c r="H31" s="7"/>
      <c r="I31" s="7"/>
      <c r="J31" s="7"/>
      <c r="K31" s="7"/>
      <c r="L31" s="7"/>
      <c r="M31" s="7"/>
      <c r="N31" s="6"/>
      <c r="O31" s="5"/>
      <c r="P31" s="5"/>
      <c r="Q31" s="5"/>
      <c r="R31" s="5"/>
      <c r="S31" s="5"/>
    </row>
    <row r="32" spans="2:19" ht="15">
      <c r="E32" s="7"/>
      <c r="F32" s="8"/>
      <c r="G32" s="7"/>
      <c r="H32" s="7"/>
      <c r="I32" s="7"/>
      <c r="J32" s="7"/>
      <c r="K32" s="7"/>
      <c r="L32" s="7"/>
      <c r="M32" s="7"/>
      <c r="N32" s="6"/>
      <c r="O32" s="5"/>
      <c r="P32" s="5"/>
      <c r="Q32" s="5"/>
      <c r="R32" s="5"/>
      <c r="S32" s="5"/>
    </row>
    <row r="33" spans="5:19" ht="15">
      <c r="E33" s="7"/>
      <c r="F33" s="8"/>
      <c r="G33" s="7"/>
      <c r="H33" s="7"/>
      <c r="I33" s="7"/>
      <c r="J33" s="7"/>
      <c r="K33" s="7"/>
      <c r="L33" s="7"/>
      <c r="M33" s="7"/>
      <c r="N33" s="6"/>
      <c r="O33" s="5"/>
      <c r="P33" s="5"/>
      <c r="Q33" s="5"/>
      <c r="R33" s="5"/>
      <c r="S33" s="5"/>
    </row>
    <row r="34" spans="5:19" ht="15" customHeight="1"/>
    <row r="35" spans="5:19" ht="15" customHeight="1"/>
    <row r="36" spans="5:19" ht="15" customHeight="1"/>
    <row r="37" spans="5:19" ht="15" customHeight="1"/>
    <row r="38" spans="5:19" ht="15" customHeight="1"/>
  </sheetData>
  <sheetProtection algorithmName="SHA-512" hashValue="2rwus1M9jXv4lvCN3ur+M4B8wH7Z81qiTeE7XtXWA65daSwII3o0FQjI1tKNiqYDe9gblSm7rJgqbpw5FWLbvw==" saltValue="D016OSKq9hV3v99JfWbkzw==" spinCount="100000" sheet="1" selectLockedCells="1"/>
  <mergeCells count="6">
    <mergeCell ref="F23:L25"/>
    <mergeCell ref="J9:K9"/>
    <mergeCell ref="J10:K10"/>
    <mergeCell ref="J11:K11"/>
    <mergeCell ref="J12:K12"/>
    <mergeCell ref="F19:H19"/>
  </mergeCells>
  <pageMargins left="0.39370078740157483" right="0.39370078740157483" top="0.39370078740157483" bottom="0.39370078740157483" header="0" footer="0"/>
  <pageSetup paperSize="9" scale="86" orientation="landscape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ON AESA Clase 17</vt:lpstr>
      <vt:lpstr>'ON AESA Clase 17'!Área_de_impresión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Di Pietro</dc:creator>
  <cp:lastModifiedBy>Allaria Office</cp:lastModifiedBy>
  <dcterms:created xsi:type="dcterms:W3CDTF">2024-06-11T00:39:20Z</dcterms:created>
  <dcterms:modified xsi:type="dcterms:W3CDTF">2025-10-02T14:14:44Z</dcterms:modified>
</cp:coreProperties>
</file>