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S y T\"/>
    </mc:Choice>
  </mc:AlternateContent>
  <xr:revisionPtr revIDLastSave="0" documentId="13_ncr:1_{455A6566-3093-4663-8118-1BBECD0B8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Bco Supervielle S.A. Clase S" sheetId="12" r:id="rId1"/>
    <sheet name="ON Bco Supervielle S.A. Clase T" sheetId="14" r:id="rId2"/>
  </sheets>
  <definedNames>
    <definedName name="_xlnm.Print_Area" localSheetId="0">'ON Bco Supervielle S.A. Clase S'!$A$4:$P$20</definedName>
    <definedName name="_xlnm.Print_Area" localSheetId="1">'ON Bco Supervielle S.A. Clase T'!$A$4:$P$19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4" l="1"/>
  <c r="L11" i="14"/>
  <c r="L10" i="14"/>
  <c r="L9" i="14"/>
  <c r="O17" i="14"/>
  <c r="N16" i="14"/>
  <c r="L20" i="14"/>
  <c r="K18" i="14"/>
  <c r="K17" i="14"/>
  <c r="K16" i="14"/>
  <c r="K15" i="14"/>
  <c r="J19" i="14"/>
  <c r="I20" i="14"/>
  <c r="I19" i="14"/>
  <c r="I18" i="14"/>
  <c r="I17" i="14"/>
  <c r="I16" i="14"/>
  <c r="H19" i="14"/>
  <c r="H18" i="14"/>
  <c r="H17" i="14"/>
  <c r="H16" i="14"/>
  <c r="B19" i="14"/>
  <c r="L12" i="12"/>
  <c r="L11" i="12"/>
  <c r="Q17" i="12"/>
  <c r="O17" i="12"/>
  <c r="N26" i="12"/>
  <c r="L10" i="12"/>
  <c r="L9" i="12"/>
  <c r="L26" i="12"/>
  <c r="L17" i="12"/>
  <c r="L16" i="12"/>
  <c r="K16" i="12"/>
  <c r="K15" i="12"/>
  <c r="J26" i="12"/>
  <c r="J17" i="12"/>
  <c r="I17" i="12"/>
  <c r="I16" i="12"/>
  <c r="H17" i="12"/>
  <c r="H16" i="12"/>
  <c r="G15" i="12"/>
  <c r="L15" i="14"/>
  <c r="O18" i="14"/>
  <c r="C18" i="14"/>
  <c r="C19" i="14"/>
  <c r="J20" i="14"/>
  <c r="C17" i="14"/>
  <c r="C16" i="14"/>
  <c r="G15" i="14"/>
  <c r="F15" i="14"/>
  <c r="D15" i="14"/>
  <c r="C15" i="14"/>
  <c r="B15" i="14"/>
  <c r="B16" i="14" s="1"/>
  <c r="K18" i="12"/>
  <c r="K19" i="12"/>
  <c r="K20" i="12"/>
  <c r="K21" i="12"/>
  <c r="K22" i="12"/>
  <c r="K23" i="12"/>
  <c r="K24" i="12"/>
  <c r="K25" i="12"/>
  <c r="C17" i="12"/>
  <c r="B18" i="14" l="1"/>
  <c r="B17" i="14"/>
  <c r="D19" i="14"/>
  <c r="D17" i="14"/>
  <c r="G16" i="14" l="1"/>
  <c r="G17" i="14" s="1"/>
  <c r="D18" i="14"/>
  <c r="F18" i="14" s="1"/>
  <c r="F19" i="14"/>
  <c r="O19" i="14" s="1"/>
  <c r="D16" i="14"/>
  <c r="F16" i="14" s="1"/>
  <c r="O16" i="14" s="1"/>
  <c r="L16" i="14"/>
  <c r="F17" i="14"/>
  <c r="C16" i="12"/>
  <c r="G18" i="14" l="1"/>
  <c r="L18" i="14" s="1"/>
  <c r="L17" i="14"/>
  <c r="C15" i="12"/>
  <c r="G19" i="14" l="1"/>
  <c r="D15" i="12"/>
  <c r="B15" i="12" s="1"/>
  <c r="B16" i="12" s="1"/>
  <c r="B17" i="12" l="1"/>
  <c r="D17" i="12" s="1"/>
  <c r="K19" i="14"/>
  <c r="D16" i="12"/>
  <c r="F15" i="12"/>
  <c r="L19" i="14" l="1"/>
  <c r="F17" i="12"/>
  <c r="F16" i="12"/>
  <c r="O16" i="12" s="1"/>
  <c r="L15" i="12" l="1"/>
  <c r="N17" i="14" l="1"/>
  <c r="N18" i="14"/>
  <c r="N19" i="14"/>
  <c r="G16" i="12"/>
  <c r="N20" i="14" l="1"/>
  <c r="Q16" i="14" s="1"/>
  <c r="G17" i="12"/>
  <c r="Q19" i="14" l="1"/>
  <c r="Q17" i="14"/>
  <c r="Q18" i="14"/>
  <c r="K17" i="12"/>
  <c r="I26" i="12" l="1"/>
  <c r="N17" i="12" l="1"/>
  <c r="N16" i="12"/>
  <c r="Q18" i="12"/>
  <c r="Q16" i="12" l="1"/>
</calcChain>
</file>

<file path=xl/sharedStrings.xml><?xml version="1.0" encoding="utf-8"?>
<sst xmlns="http://schemas.openxmlformats.org/spreadsheetml/2006/main" count="44" uniqueCount="24">
  <si>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</si>
  <si>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</si>
  <si>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</si>
  <si>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</si>
  <si>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</si>
  <si>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</si>
  <si>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</si>
  <si>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</si>
  <si>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</si>
  <si>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</si>
  <si>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</si>
  <si>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</si>
  <si>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</si>
  <si>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</si>
  <si>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</si>
  <si>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</si>
  <si>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</si>
  <si>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</si>
  <si>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</si>
  <si>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TNA (180 d)</t>
  </si>
  <si>
    <t>Dólar MEP - 12 Meses</t>
  </si>
  <si>
    <t>Dólar MEP - 24 Meses</t>
  </si>
  <si>
    <t>Obligaciones Negociables Banco Supervielle S.A. Clase S</t>
  </si>
  <si>
    <t>Obligaciones Negociables Banco Supervielle S.A. Clase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</si>
</sst>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4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65" fontId="5" fillId="0" borderId="0" xfId="2" applyFont="1" applyProtection="1">
      <protection hidden="1"/>
    </xf>
    <xf numFmtId="170" fontId="5" fillId="0" borderId="0" xfId="2" applyNumberFormat="1" applyFont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1295780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1918428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380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1FA9FF-159C-4E3C-9433-F083EDDA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1586" y="244310"/>
          <a:ext cx="1291019" cy="446503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1918428</xdr:colOff>
      <xdr:row>5</xdr:row>
      <xdr:rowOff>44097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972B64C-805E-4A45-B723-0E094A3DF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1125"/>
          <a:ext cx="1918428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W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35.425781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9" width="0" style="21" hidden="1" customWidth="1" outlineLevel="1" collapsed="1"/>
    <col min="100" max="100" width="0" style="21" hidden="1" customWidth="1" outlineLevel="1"/>
    <col min="101" max="101" width="11.42578125" style="21" outlineLevel="1" collapsed="1"/>
    <col min="102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22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20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18</v>
      </c>
      <c r="G9" s="24">
        <v>1200</v>
      </c>
      <c r="H9" s="17"/>
      <c r="I9" s="17"/>
      <c r="J9" s="61" t="s">
        <v>0</v>
      </c>
      <c r="K9" s="61"/>
      <c r="L9" s="3">
        <f>+XIRR(L15:L18,F15:F18)</f>
        <v>6.8638828396797205E-2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45895</v>
      </c>
      <c r="H10" s="17"/>
      <c r="I10" s="17"/>
      <c r="J10" s="61" t="s">
        <v>19</v>
      </c>
      <c r="K10" s="61"/>
      <c r="L10" s="3">
        <f>+NOMINAL(L9,2)</f>
        <v>6.7499773539815511E-2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6.7500000000000004E-2</v>
      </c>
      <c r="H11" s="17"/>
      <c r="I11" s="17"/>
      <c r="J11" s="61" t="s">
        <v>2</v>
      </c>
      <c r="K11" s="61"/>
      <c r="L11" s="27">
        <f>+SUM(Q16:Q18)/(365/12)</f>
        <v>11.804177887812719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61" t="s">
        <v>8</v>
      </c>
      <c r="K12" s="61"/>
      <c r="L12" s="3">
        <f>+N26/G15</f>
        <v>0.99999999730506506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13</v>
      </c>
      <c r="H14" s="51" t="s">
        <v>4</v>
      </c>
      <c r="I14" s="51" t="s">
        <v>14</v>
      </c>
      <c r="J14" s="51" t="s">
        <v>15</v>
      </c>
      <c r="K14" s="51" t="s">
        <v>16</v>
      </c>
      <c r="L14" s="52" t="s">
        <v>17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45895</v>
      </c>
      <c r="C15" s="53">
        <f>+$G$11+$G$12</f>
        <v>6.7500000000000004E-2</v>
      </c>
      <c r="D15" s="7">
        <f>+G10</f>
        <v>45895</v>
      </c>
      <c r="E15" s="41"/>
      <c r="F15" s="8">
        <f>+G10</f>
        <v>45895</v>
      </c>
      <c r="G15" s="50">
        <f>+G9</f>
        <v>1200</v>
      </c>
      <c r="H15" s="46"/>
      <c r="I15" s="45"/>
      <c r="J15" s="45"/>
      <c r="K15" s="50">
        <f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>
      <c r="B16" s="7">
        <f>EDATE(B15,6)</f>
        <v>46079</v>
      </c>
      <c r="C16" s="53">
        <f>+$G$11+$G$12</f>
        <v>6.7500000000000004E-2</v>
      </c>
      <c r="D16" s="7">
        <f>+B16</f>
        <v>46079</v>
      </c>
      <c r="E16" s="41"/>
      <c r="F16" s="11">
        <f t="shared" ref="F16" si="0">+D16</f>
        <v>46079</v>
      </c>
      <c r="G16" s="50">
        <f>K15</f>
        <v>1200</v>
      </c>
      <c r="H16" s="49">
        <f>+B16-B15</f>
        <v>184</v>
      </c>
      <c r="I16" s="45">
        <f>+G16*($G$11)*(H16)/365</f>
        <v>40.832876712328769</v>
      </c>
      <c r="J16" s="50"/>
      <c r="K16" s="50">
        <f>+G16-J16</f>
        <v>1200</v>
      </c>
      <c r="L16" s="47">
        <f>+I16+J16</f>
        <v>40.832876712328769</v>
      </c>
      <c r="M16" s="42"/>
      <c r="N16" s="12">
        <f>+L16/(1+$L$9)^((O16)/365)</f>
        <v>39.488989367810788</v>
      </c>
      <c r="O16" s="13">
        <f>+F16-$F$15</f>
        <v>184</v>
      </c>
      <c r="P16" s="1"/>
      <c r="Q16" s="14">
        <f t="shared" ref="Q16:Q18" si="1">+(N16/$N$26)*O16</f>
        <v>6.0549783860487603</v>
      </c>
      <c r="R16" s="20"/>
    </row>
    <row r="17" spans="2:18" ht="15.75" thickBot="1">
      <c r="B17" s="7">
        <f>EDATE(B16,6)</f>
        <v>46260</v>
      </c>
      <c r="C17" s="53">
        <f>+$G$11+$G$12</f>
        <v>6.7500000000000004E-2</v>
      </c>
      <c r="D17" s="7">
        <f>+B17</f>
        <v>46260</v>
      </c>
      <c r="E17" s="41"/>
      <c r="F17" s="11">
        <f t="shared" ref="F17" si="2">+D17</f>
        <v>46260</v>
      </c>
      <c r="G17" s="50">
        <f>K16</f>
        <v>1200</v>
      </c>
      <c r="H17" s="49">
        <f>+D17-B16</f>
        <v>181</v>
      </c>
      <c r="I17" s="45">
        <f>+G17*($G$11)*(H17)/365</f>
        <v>40.167123287671231</v>
      </c>
      <c r="J17" s="50">
        <f>$G$9*1</f>
        <v>1200</v>
      </c>
      <c r="K17" s="50">
        <f t="shared" ref="K17:K25" si="3">+G17-J17</f>
        <v>0</v>
      </c>
      <c r="L17" s="47">
        <f>+I17+J17</f>
        <v>1240.1671232876713</v>
      </c>
      <c r="M17" s="42"/>
      <c r="N17" s="12">
        <f>+L17/(1+$L$9)^((O17)/365)</f>
        <v>1160.5110073982673</v>
      </c>
      <c r="O17" s="13">
        <f>+F17-$F$15</f>
        <v>365</v>
      </c>
      <c r="P17" s="1"/>
      <c r="Q17" s="14">
        <f>+(N17/$N$26)*O17</f>
        <v>352.98876570158808</v>
      </c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50"/>
      <c r="K18" s="50">
        <f t="shared" si="3"/>
        <v>0</v>
      </c>
      <c r="L18" s="47"/>
      <c r="M18" s="42"/>
      <c r="N18" s="12"/>
      <c r="O18" s="13"/>
      <c r="P18" s="1"/>
      <c r="Q18" s="14">
        <f t="shared" si="1"/>
        <v>0</v>
      </c>
      <c r="R18" s="20"/>
    </row>
    <row r="19" spans="2:18" hidden="1">
      <c r="B19" s="7"/>
      <c r="C19" s="39"/>
      <c r="D19" s="10"/>
      <c r="E19" s="41"/>
      <c r="F19" s="11"/>
      <c r="G19" s="50"/>
      <c r="H19" s="49"/>
      <c r="I19" s="45"/>
      <c r="J19" s="45"/>
      <c r="K19" s="50">
        <f t="shared" si="3"/>
        <v>0</v>
      </c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>
        <f t="shared" si="3"/>
        <v>0</v>
      </c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>
        <f t="shared" si="3"/>
        <v>0</v>
      </c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>
        <f t="shared" si="3"/>
        <v>0</v>
      </c>
      <c r="L22" s="47"/>
      <c r="M22" s="42"/>
      <c r="N22" s="12"/>
      <c r="O22" s="13"/>
      <c r="P22" s="1"/>
      <c r="Q22" s="14"/>
      <c r="R22" s="20"/>
    </row>
    <row r="23" spans="2:18" hidden="1">
      <c r="B23" s="7"/>
      <c r="C23" s="39"/>
      <c r="D23" s="10"/>
      <c r="E23" s="41"/>
      <c r="F23" s="11"/>
      <c r="G23" s="50"/>
      <c r="H23" s="49"/>
      <c r="I23" s="45"/>
      <c r="J23" s="50"/>
      <c r="K23" s="50">
        <f t="shared" si="3"/>
        <v>0</v>
      </c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>
        <f t="shared" si="3"/>
        <v>0</v>
      </c>
      <c r="L24" s="47"/>
      <c r="M24" s="42"/>
      <c r="N24" s="12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0"/>
      <c r="H25" s="49"/>
      <c r="I25" s="45"/>
      <c r="J25" s="50"/>
      <c r="K25" s="50">
        <f t="shared" si="3"/>
        <v>0</v>
      </c>
      <c r="L25" s="47"/>
      <c r="M25" s="42"/>
      <c r="N25" s="12"/>
      <c r="O25" s="13"/>
      <c r="P25" s="1"/>
      <c r="Q25" s="14"/>
      <c r="R25" s="20"/>
    </row>
    <row r="26" spans="2:18" ht="15.75" thickBot="1">
      <c r="B26" s="40"/>
      <c r="C26" s="39"/>
      <c r="D26" s="40"/>
      <c r="E26" s="17"/>
      <c r="F26" s="62" t="s">
        <v>10</v>
      </c>
      <c r="G26" s="63"/>
      <c r="H26" s="63"/>
      <c r="I26" s="54">
        <f>SUM(I16:I22)</f>
        <v>81</v>
      </c>
      <c r="J26" s="55">
        <f>SUM(J16:J22)</f>
        <v>1200</v>
      </c>
      <c r="K26" s="54"/>
      <c r="L26" s="56">
        <f>SUM(L15:L22)</f>
        <v>81</v>
      </c>
      <c r="M26" s="43"/>
      <c r="N26" s="15">
        <f>SUM(N16:N22)</f>
        <v>1199.9999967660781</v>
      </c>
      <c r="O26" s="1"/>
      <c r="P26" s="1"/>
      <c r="Q26" s="1"/>
      <c r="R26" s="20"/>
    </row>
    <row r="27" spans="2:18">
      <c r="E27" s="17"/>
      <c r="F27" s="18"/>
      <c r="G27" s="17"/>
      <c r="H27" s="17"/>
      <c r="I27" s="17"/>
      <c r="J27" s="17"/>
      <c r="K27" s="17"/>
      <c r="L27" s="17"/>
      <c r="M27" s="19"/>
      <c r="N27" s="20"/>
      <c r="O27" s="20"/>
      <c r="P27" s="20"/>
      <c r="Q27" s="20"/>
      <c r="R27" s="20"/>
    </row>
    <row r="28" spans="2:18">
      <c r="E28" s="17"/>
      <c r="F28" s="17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 s="1" customFormat="1" ht="26.25" customHeight="1">
      <c r="E29" s="16"/>
      <c r="F29" s="60" t="s">
        <v>11</v>
      </c>
      <c r="G29" s="60"/>
      <c r="H29" s="60"/>
      <c r="I29" s="60"/>
      <c r="J29" s="60"/>
      <c r="K29" s="60"/>
      <c r="L29" s="60"/>
    </row>
    <row r="30" spans="2:18" s="1" customFormat="1" ht="26.25" customHeight="1">
      <c r="E30" s="16"/>
      <c r="F30" s="60"/>
      <c r="G30" s="60"/>
      <c r="H30" s="60"/>
      <c r="I30" s="60"/>
      <c r="J30" s="60"/>
      <c r="K30" s="60"/>
      <c r="L30" s="60"/>
    </row>
    <row r="31" spans="2:18">
      <c r="E31" s="17"/>
      <c r="F31" s="18"/>
      <c r="G31" s="17"/>
      <c r="H31" s="17"/>
      <c r="I31" s="17"/>
      <c r="J31" s="17"/>
      <c r="K31" s="17"/>
      <c r="L31" s="17"/>
      <c r="M31" s="19"/>
      <c r="N31" s="20"/>
      <c r="O31" s="20"/>
      <c r="P31" s="20"/>
      <c r="Q31" s="20"/>
      <c r="R31" s="20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59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 customHeight="1">
      <c r="F38" s="58"/>
    </row>
    <row r="39" spans="5:18" ht="15" customHeight="1">
      <c r="F39" s="59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hykyt8VR1i9EpvFtjQGZcZhmav7Ych0cg+OkGpGhSbgxvaKtvoES/DNU8y6Kh4gq+Em14s4jvqNNbyafqSgbqA==" saltValue="HCy/fS6mO2urQqojS4WlAg==" spinCount="100000" sheet="1" selectLockedCells="1"/>
  <mergeCells count="6">
    <mergeCell ref="F29:L30"/>
    <mergeCell ref="J9:K9"/>
    <mergeCell ref="J10:K10"/>
    <mergeCell ref="J11:K11"/>
    <mergeCell ref="J12:K12"/>
    <mergeCell ref="F26:H26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96E4-9D2D-424C-A9D5-5E180B5E9983}">
  <sheetPr>
    <pageSetUpPr fitToPage="1"/>
  </sheetPr>
  <dimension ref="A1:CW59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35.425781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9" width="0" style="21" hidden="1" customWidth="1" outlineLevel="1" collapsed="1"/>
    <col min="100" max="100" width="0" style="21" hidden="1" customWidth="1" outlineLevel="1"/>
    <col min="101" max="101" width="11.42578125" style="21" outlineLevel="1" collapsed="1"/>
    <col min="102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23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21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18</v>
      </c>
      <c r="G9" s="24">
        <v>1200</v>
      </c>
      <c r="H9" s="17"/>
      <c r="I9" s="17"/>
      <c r="J9" s="61" t="s">
        <v>0</v>
      </c>
      <c r="K9" s="61"/>
      <c r="L9" s="3">
        <f>+XIRR(L15:L19,F15:F19)</f>
        <v>8.1599625945091278E-2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45895</v>
      </c>
      <c r="H10" s="17"/>
      <c r="I10" s="17"/>
      <c r="J10" s="61" t="s">
        <v>19</v>
      </c>
      <c r="K10" s="61"/>
      <c r="L10" s="3">
        <f>+NOMINAL(L9,2)</f>
        <v>7.9999640331787525E-2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0.08</v>
      </c>
      <c r="H11" s="17"/>
      <c r="I11" s="17"/>
      <c r="J11" s="61" t="s">
        <v>2</v>
      </c>
      <c r="K11" s="61"/>
      <c r="L11" s="27">
        <f>+SUM(Q16:Q19)/(365/12)</f>
        <v>22.650723032095119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61" t="s">
        <v>8</v>
      </c>
      <c r="K12" s="61"/>
      <c r="L12" s="3">
        <f>+N20/G15</f>
        <v>0.99999999865959921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13</v>
      </c>
      <c r="H14" s="51" t="s">
        <v>4</v>
      </c>
      <c r="I14" s="51" t="s">
        <v>14</v>
      </c>
      <c r="J14" s="51" t="s">
        <v>15</v>
      </c>
      <c r="K14" s="51" t="s">
        <v>16</v>
      </c>
      <c r="L14" s="52" t="s">
        <v>17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45895</v>
      </c>
      <c r="C15" s="53">
        <f>+$G$11+$G$12</f>
        <v>0.08</v>
      </c>
      <c r="D15" s="7">
        <f>+G10</f>
        <v>45895</v>
      </c>
      <c r="E15" s="41"/>
      <c r="F15" s="8">
        <f>+G10</f>
        <v>45895</v>
      </c>
      <c r="G15" s="50">
        <f>+G9</f>
        <v>1200</v>
      </c>
      <c r="H15" s="46"/>
      <c r="I15" s="45"/>
      <c r="J15" s="45"/>
      <c r="K15" s="50">
        <f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>
      <c r="B16" s="7">
        <f>EDATE(B15,6)</f>
        <v>46079</v>
      </c>
      <c r="C16" s="53">
        <f>+$G$11+$G$12</f>
        <v>0.08</v>
      </c>
      <c r="D16" s="7">
        <f>+B16</f>
        <v>46079</v>
      </c>
      <c r="E16" s="41"/>
      <c r="F16" s="11">
        <f t="shared" ref="F16:F19" si="0">+D16</f>
        <v>46079</v>
      </c>
      <c r="G16" s="50">
        <f>K15</f>
        <v>1200</v>
      </c>
      <c r="H16" s="49">
        <f>+B16-B15</f>
        <v>184</v>
      </c>
      <c r="I16" s="45">
        <f>+G16*($G$11)*(H16)/365</f>
        <v>48.394520547945206</v>
      </c>
      <c r="J16" s="50"/>
      <c r="K16" s="50">
        <f>+G16-J16</f>
        <v>1200</v>
      </c>
      <c r="L16" s="47">
        <f>+I16+J16</f>
        <v>48.394520547945206</v>
      </c>
      <c r="M16" s="42"/>
      <c r="N16" s="12">
        <f>+L16/(1+$L$9)^((O16)/365)</f>
        <v>46.518202827710304</v>
      </c>
      <c r="O16" s="13">
        <f>+F16-$F$15</f>
        <v>184</v>
      </c>
      <c r="P16" s="1"/>
      <c r="Q16" s="14">
        <f>+(N16/$N$20)*O16</f>
        <v>7.1327911098097125</v>
      </c>
      <c r="R16" s="20"/>
    </row>
    <row r="17" spans="2:18" ht="15.75" customHeight="1">
      <c r="B17" s="7">
        <f>EDATE(B16,6)</f>
        <v>46260</v>
      </c>
      <c r="C17" s="53">
        <f>+$G$11+$G$12</f>
        <v>0.08</v>
      </c>
      <c r="D17" s="7">
        <f>+B17</f>
        <v>46260</v>
      </c>
      <c r="E17" s="41"/>
      <c r="F17" s="11">
        <f t="shared" si="0"/>
        <v>46260</v>
      </c>
      <c r="G17" s="50">
        <f>K16</f>
        <v>1200</v>
      </c>
      <c r="H17" s="49">
        <f>+D17-B16</f>
        <v>181</v>
      </c>
      <c r="I17" s="45">
        <f>+G17*($G$11)*(H17)/365</f>
        <v>47.605479452054794</v>
      </c>
      <c r="J17" s="50"/>
      <c r="K17" s="50">
        <f>+G17-J17</f>
        <v>1200</v>
      </c>
      <c r="L17" s="47">
        <f>+I17+J17</f>
        <v>47.605479452054794</v>
      </c>
      <c r="M17" s="42"/>
      <c r="N17" s="12">
        <f t="shared" ref="N17:N19" si="1">+L17/(1+$L$9)^((O17)/365)</f>
        <v>44.013957022643744</v>
      </c>
      <c r="O17" s="13">
        <f>+F17-$F$15</f>
        <v>365</v>
      </c>
      <c r="P17" s="1"/>
      <c r="Q17" s="14">
        <f>+(N17/$N$20)*O17</f>
        <v>13.387578612332192</v>
      </c>
      <c r="R17" s="20"/>
    </row>
    <row r="18" spans="2:18">
      <c r="B18" s="7">
        <f t="shared" ref="B18" si="2">EDATE(B17,6)</f>
        <v>46444</v>
      </c>
      <c r="C18" s="53">
        <f t="shared" ref="C18:C19" si="3">+$G$11+$G$12</f>
        <v>0.08</v>
      </c>
      <c r="D18" s="7">
        <f t="shared" ref="D18:D19" si="4">+B18</f>
        <v>46444</v>
      </c>
      <c r="E18" s="41"/>
      <c r="F18" s="11">
        <f t="shared" si="0"/>
        <v>46444</v>
      </c>
      <c r="G18" s="50">
        <f t="shared" ref="G18:G19" si="5">K17</f>
        <v>1200</v>
      </c>
      <c r="H18" s="49">
        <f>+D18-B17</f>
        <v>184</v>
      </c>
      <c r="I18" s="45">
        <f>+G18*($G$11)*(H18)/365</f>
        <v>48.394520547945206</v>
      </c>
      <c r="J18" s="50"/>
      <c r="K18" s="50">
        <f>+G18-J18</f>
        <v>1200</v>
      </c>
      <c r="L18" s="47">
        <f>+I18+J18</f>
        <v>48.394520547945206</v>
      </c>
      <c r="M18" s="42"/>
      <c r="N18" s="12">
        <f t="shared" si="1"/>
        <v>43.008708316687098</v>
      </c>
      <c r="O18" s="13">
        <f t="shared" ref="O18:O19" si="6">+F18-$F$15</f>
        <v>549</v>
      </c>
      <c r="P18" s="1"/>
      <c r="Q18" s="14">
        <f>+(N18/$N$20)*O18</f>
        <v>19.676484081258721</v>
      </c>
      <c r="R18" s="20"/>
    </row>
    <row r="19" spans="2:18" ht="15.75" thickBot="1">
      <c r="B19" s="7">
        <f>EDATE(B18,6)</f>
        <v>46625</v>
      </c>
      <c r="C19" s="53">
        <f t="shared" si="3"/>
        <v>0.08</v>
      </c>
      <c r="D19" s="7">
        <f t="shared" si="4"/>
        <v>46625</v>
      </c>
      <c r="E19" s="41"/>
      <c r="F19" s="11">
        <f t="shared" si="0"/>
        <v>46625</v>
      </c>
      <c r="G19" s="50">
        <f t="shared" si="5"/>
        <v>1200</v>
      </c>
      <c r="H19" s="49">
        <f>+D19-B18</f>
        <v>181</v>
      </c>
      <c r="I19" s="45">
        <f>+G19*($G$11)*(H19)/365</f>
        <v>47.605479452054794</v>
      </c>
      <c r="J19" s="50">
        <f>$G$9*1</f>
        <v>1200</v>
      </c>
      <c r="K19" s="50">
        <f t="shared" ref="K19" si="7">+G19-J19</f>
        <v>0</v>
      </c>
      <c r="L19" s="47">
        <f>+I19+J19</f>
        <v>1247.6054794520549</v>
      </c>
      <c r="M19" s="42"/>
      <c r="N19" s="12">
        <f t="shared" si="1"/>
        <v>1066.4591302244778</v>
      </c>
      <c r="O19" s="13">
        <f t="shared" si="6"/>
        <v>730</v>
      </c>
      <c r="P19" s="1"/>
      <c r="Q19" s="14">
        <f>+(N19/$N$20)*O19</f>
        <v>648.76263842282594</v>
      </c>
      <c r="R19" s="20"/>
    </row>
    <row r="20" spans="2:18" ht="23.25" customHeight="1" thickBot="1">
      <c r="B20" s="40"/>
      <c r="C20" s="39"/>
      <c r="D20" s="40"/>
      <c r="E20" s="17"/>
      <c r="F20" s="62" t="s">
        <v>10</v>
      </c>
      <c r="G20" s="63"/>
      <c r="H20" s="63"/>
      <c r="I20" s="54">
        <f>SUM(I16:I19)</f>
        <v>192</v>
      </c>
      <c r="J20" s="55">
        <f>SUM(J16:J19)</f>
        <v>1200</v>
      </c>
      <c r="K20" s="54"/>
      <c r="L20" s="56">
        <f>SUM(L15:L19)</f>
        <v>192</v>
      </c>
      <c r="M20" s="43"/>
      <c r="N20" s="15">
        <f>SUM(N16:N19)</f>
        <v>1199.9999983915191</v>
      </c>
      <c r="O20" s="1"/>
      <c r="P20" s="1"/>
      <c r="Q20" s="1"/>
      <c r="R20" s="20"/>
    </row>
    <row r="21" spans="2:18">
      <c r="E21" s="17"/>
      <c r="F21" s="18"/>
      <c r="G21" s="17"/>
      <c r="H21" s="17"/>
      <c r="I21" s="17"/>
      <c r="J21" s="17"/>
      <c r="K21" s="17"/>
      <c r="L21" s="17"/>
      <c r="M21" s="19"/>
      <c r="N21" s="20"/>
      <c r="O21" s="20"/>
      <c r="P21" s="20"/>
      <c r="Q21" s="20"/>
      <c r="R21" s="20"/>
    </row>
    <row r="22" spans="2:18">
      <c r="E22" s="17"/>
      <c r="F22" s="17"/>
      <c r="G22" s="17"/>
      <c r="H22" s="17"/>
      <c r="I22" s="17"/>
      <c r="J22" s="17"/>
      <c r="K22" s="17"/>
      <c r="L22" s="17"/>
      <c r="M22" s="19"/>
      <c r="N22" s="20"/>
      <c r="O22" s="20"/>
      <c r="P22" s="20"/>
      <c r="Q22" s="20"/>
      <c r="R22" s="20"/>
    </row>
    <row r="23" spans="2:18" s="1" customFormat="1" ht="26.25" customHeight="1">
      <c r="E23" s="16"/>
      <c r="F23" s="60" t="s">
        <v>11</v>
      </c>
      <c r="G23" s="60"/>
      <c r="H23" s="60"/>
      <c r="I23" s="60"/>
      <c r="J23" s="60"/>
      <c r="K23" s="60"/>
      <c r="L23" s="60"/>
    </row>
    <row r="24" spans="2:18" s="1" customFormat="1" ht="26.25" customHeight="1">
      <c r="E24" s="16"/>
      <c r="F24" s="60"/>
      <c r="G24" s="60"/>
      <c r="H24" s="60"/>
      <c r="I24" s="60"/>
      <c r="J24" s="60"/>
      <c r="K24" s="60"/>
      <c r="L24" s="60"/>
    </row>
    <row r="25" spans="2:18">
      <c r="E25" s="17"/>
      <c r="F25" s="18"/>
      <c r="G25" s="17"/>
      <c r="H25" s="17"/>
      <c r="I25" s="17"/>
      <c r="J25" s="17"/>
      <c r="K25" s="17"/>
      <c r="L25" s="17"/>
      <c r="M25" s="19"/>
      <c r="N25" s="20"/>
      <c r="O25" s="20"/>
      <c r="P25" s="20"/>
      <c r="Q25" s="20"/>
      <c r="R25" s="20"/>
    </row>
    <row r="26" spans="2:18">
      <c r="E26" s="17"/>
      <c r="F26" s="18"/>
      <c r="G26" s="17"/>
      <c r="H26" s="17"/>
      <c r="I26" s="17"/>
      <c r="J26" s="17"/>
      <c r="K26" s="17"/>
      <c r="L26" s="17"/>
      <c r="M26" s="19"/>
      <c r="N26" s="20"/>
      <c r="O26" s="20"/>
      <c r="P26" s="20"/>
      <c r="Q26" s="20"/>
      <c r="R26" s="20"/>
    </row>
    <row r="27" spans="2:18">
      <c r="E27" s="17"/>
      <c r="F27" s="18"/>
      <c r="G27" s="17"/>
      <c r="H27" s="17"/>
      <c r="I27" s="17"/>
      <c r="J27" s="17"/>
      <c r="K27" s="17"/>
      <c r="L27" s="17"/>
      <c r="M27" s="19"/>
      <c r="N27" s="20"/>
      <c r="O27" s="20"/>
      <c r="P27" s="20"/>
      <c r="Q27" s="20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8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>
      <c r="E30" s="17"/>
      <c r="F30" s="18"/>
      <c r="G30" s="17"/>
      <c r="H30" s="17"/>
      <c r="I30" s="17"/>
      <c r="J30" s="17"/>
      <c r="K30" s="17"/>
      <c r="L30" s="17"/>
      <c r="M30" s="19"/>
      <c r="N30" s="20"/>
      <c r="O30" s="20"/>
      <c r="P30" s="20"/>
      <c r="Q30" s="20"/>
      <c r="R30" s="20"/>
    </row>
    <row r="31" spans="2:18">
      <c r="E31" s="17"/>
      <c r="F31" s="59"/>
      <c r="G31" s="17"/>
      <c r="H31" s="17"/>
      <c r="I31" s="17"/>
      <c r="J31" s="17"/>
      <c r="K31" s="17"/>
      <c r="L31" s="17"/>
      <c r="M31" s="19"/>
      <c r="N31" s="20"/>
      <c r="O31" s="20"/>
      <c r="P31" s="20"/>
      <c r="Q31" s="20"/>
      <c r="R31" s="20"/>
    </row>
    <row r="32" spans="2:18" ht="15" customHeight="1">
      <c r="F32" s="58"/>
    </row>
    <row r="33" spans="6:6" ht="15" customHeight="1">
      <c r="F33" s="59"/>
    </row>
    <row r="34" spans="6:6" ht="15" customHeight="1"/>
    <row r="35" spans="6:6" ht="15" customHeight="1"/>
    <row r="36" spans="6:6" ht="15" customHeight="1"/>
    <row r="37" spans="6:6" ht="15" customHeight="1"/>
    <row r="38" spans="6:6" ht="15" customHeight="1"/>
    <row r="39" spans="6:6" ht="15" customHeight="1"/>
    <row r="40" spans="6:6" ht="15" customHeight="1"/>
    <row r="41" spans="6:6" ht="15" customHeight="1"/>
    <row r="42" spans="6:6" ht="15" customHeight="1"/>
    <row r="43" spans="6:6" ht="15" customHeight="1"/>
    <row r="44" spans="6:6" ht="15" customHeight="1"/>
    <row r="45" spans="6:6" ht="15" customHeight="1"/>
    <row r="46" spans="6:6" ht="15" customHeight="1"/>
    <row r="47" spans="6:6" ht="15" customHeight="1"/>
    <row r="48" spans="6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sheetProtection algorithmName="SHA-512" hashValue="IERL/YBXG+YeDnarSAKgKLV9C6apIJC2cpWaQiRQSVksZv7KSpKIn4SxP3KlAelRyVh9T0RFuGCofKbqe99E6A==" saltValue="nCqIs7YHjZ6y/L+9Uuzg2g==" spinCount="100000" sheet="1" selectLockedCells="1"/>
  <mergeCells count="6">
    <mergeCell ref="F23:L24"/>
    <mergeCell ref="J9:K9"/>
    <mergeCell ref="J10:K10"/>
    <mergeCell ref="J11:K11"/>
    <mergeCell ref="J12:K12"/>
    <mergeCell ref="F20:H20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Bco Supervielle S.A. Clase S</vt:lpstr>
      <vt:lpstr>ON Bco Supervielle S.A. Clase T</vt:lpstr>
      <vt:lpstr>'ON Bco Supervielle S.A. Clase S'!Área_de_impresión</vt:lpstr>
      <vt:lpstr>'ON Bco Supervielle S.A. Clase T'!Área_de_impresión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2025-08-25T13:54:29Z</dcterms:modified>
</cp:coreProperties>
</file>