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Hijos de Salvador Muñoz S.A - SALVITA\Clase III\"/>
    </mc:Choice>
  </mc:AlternateContent>
  <xr:revisionPtr revIDLastSave="0" documentId="13_ncr:1_{D24E1C4A-41AF-4FB5-9F7B-9F53A1828177}" xr6:coauthVersionLast="47" xr6:coauthVersionMax="47" xr10:uidLastSave="{00000000-0000-0000-0000-000000000000}"/>
  <bookViews>
    <workbookView xWindow="-120" yWindow="-120" windowWidth="20730" windowHeight="11160" activeTab="1" xr2:uid="{5A7869C8-6724-4931-8FBD-F406316EB44F}"/>
  </bookViews>
  <sheets>
    <sheet name="ON Clase III Serie I" sheetId="2" r:id="rId1"/>
    <sheet name="ON Clase III Serie II" sheetId="4" r:id="rId2"/>
  </sheets>
  <definedNames>
    <definedName name="_xlnm.Print_Area" localSheetId="0">'ON Clase III Serie I'!$A$6:$P$20</definedName>
    <definedName name="_xlnm.Print_Area" localSheetId="1">'ON Clase III Serie II'!$A$6:$P$20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D18" i="4"/>
  <c r="F18" i="4" s="1"/>
  <c r="O18" i="4" s="1"/>
  <c r="F19" i="4"/>
  <c r="O19" i="4" s="1"/>
  <c r="H15" i="4"/>
  <c r="H17" i="4"/>
  <c r="H16" i="4"/>
  <c r="J20" i="4"/>
  <c r="H20" i="4"/>
  <c r="D20" i="4"/>
  <c r="F20" i="4" s="1"/>
  <c r="C20" i="4"/>
  <c r="H19" i="4"/>
  <c r="C19" i="4"/>
  <c r="H18" i="4"/>
  <c r="C18" i="4"/>
  <c r="D17" i="4"/>
  <c r="F17" i="4" s="1"/>
  <c r="O17" i="4" s="1"/>
  <c r="C17" i="4"/>
  <c r="F16" i="4"/>
  <c r="O16" i="4" s="1"/>
  <c r="D16" i="4"/>
  <c r="C16" i="4"/>
  <c r="D15" i="4"/>
  <c r="F15" i="4" s="1"/>
  <c r="O15" i="4" s="1"/>
  <c r="C15" i="4"/>
  <c r="L14" i="4"/>
  <c r="G14" i="4"/>
  <c r="K14" i="4" s="1"/>
  <c r="G15" i="4" s="1"/>
  <c r="F14" i="4"/>
  <c r="D14" i="4"/>
  <c r="B14" i="4" s="1"/>
  <c r="C14" i="4"/>
  <c r="J17" i="2"/>
  <c r="D16" i="2"/>
  <c r="D17" i="2"/>
  <c r="D15" i="2"/>
  <c r="O20" i="4" l="1"/>
  <c r="K15" i="4"/>
  <c r="G16" i="4" s="1"/>
  <c r="I15" i="4"/>
  <c r="J23" i="2"/>
  <c r="H17" i="2"/>
  <c r="F17" i="2"/>
  <c r="C17" i="2"/>
  <c r="H16" i="2"/>
  <c r="C16" i="2"/>
  <c r="F15" i="2"/>
  <c r="C15" i="2"/>
  <c r="G14" i="2"/>
  <c r="K14" i="2" s="1"/>
  <c r="G15" i="2" s="1"/>
  <c r="F14" i="2"/>
  <c r="D14" i="2"/>
  <c r="B14" i="2" s="1"/>
  <c r="H15" i="2" s="1"/>
  <c r="C14" i="2"/>
  <c r="L15" i="4" l="1"/>
  <c r="I16" i="4"/>
  <c r="L16" i="4" s="1"/>
  <c r="K16" i="4"/>
  <c r="G17" i="4" s="1"/>
  <c r="O17" i="2"/>
  <c r="O15" i="2"/>
  <c r="K15" i="2"/>
  <c r="G16" i="2" s="1"/>
  <c r="I15" i="2"/>
  <c r="L14" i="2"/>
  <c r="I17" i="4" l="1"/>
  <c r="L17" i="4" s="1"/>
  <c r="K17" i="4"/>
  <c r="G18" i="4" s="1"/>
  <c r="L15" i="2"/>
  <c r="I16" i="2"/>
  <c r="L16" i="2" s="1"/>
  <c r="K16" i="2"/>
  <c r="G17" i="2" s="1"/>
  <c r="K18" i="4" l="1"/>
  <c r="G19" i="4" s="1"/>
  <c r="I18" i="4"/>
  <c r="K17" i="2"/>
  <c r="I17" i="2"/>
  <c r="L17" i="2" s="1"/>
  <c r="L8" i="2" s="1"/>
  <c r="L9" i="2" s="1"/>
  <c r="L18" i="4" l="1"/>
  <c r="K19" i="4"/>
  <c r="G20" i="4" s="1"/>
  <c r="I20" i="4" s="1"/>
  <c r="I19" i="4"/>
  <c r="L19" i="4" s="1"/>
  <c r="I23" i="2"/>
  <c r="I23" i="4" l="1"/>
  <c r="L23" i="2"/>
  <c r="F16" i="2" l="1"/>
  <c r="N15" i="2" l="1"/>
  <c r="N17" i="2"/>
  <c r="O16" i="2"/>
  <c r="N16" i="2" s="1"/>
  <c r="N23" i="2" l="1"/>
  <c r="G11" i="2" s="1"/>
  <c r="Q16" i="2" l="1"/>
  <c r="Q17" i="2"/>
  <c r="Q15" i="2"/>
  <c r="L11" i="2" l="1"/>
  <c r="L10" i="2"/>
  <c r="J23" i="4"/>
  <c r="K20" i="4"/>
  <c r="L20" i="4"/>
  <c r="L8" i="4" l="1"/>
  <c r="L23" i="4"/>
  <c r="L9" i="4" l="1"/>
  <c r="N17" i="4"/>
  <c r="N15" i="4"/>
  <c r="N16" i="4"/>
  <c r="N18" i="4"/>
  <c r="N19" i="4"/>
  <c r="N20" i="4"/>
  <c r="N23" i="4" l="1"/>
  <c r="Q15" i="4" s="1"/>
  <c r="Q20" i="4" l="1"/>
  <c r="Q18" i="4"/>
  <c r="G11" i="4"/>
  <c r="Q19" i="4"/>
  <c r="Q17" i="4"/>
  <c r="Q16" i="4"/>
  <c r="L10" i="4" l="1"/>
  <c r="L11" i="4"/>
</calcChain>
</file>

<file path=xl/sharedStrings.xml><?xml version="1.0" encoding="utf-8"?>
<sst xmlns="http://schemas.openxmlformats.org/spreadsheetml/2006/main" count="44" uniqueCount="24">
  <si>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</si>
  <si>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</si>
  <si>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</si>
  <si>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</si>
  <si>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</si>
  <si>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</si>
  <si>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</si>
  <si>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</si>
  <si>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</si>
  <si>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</si>
  <si>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</si>
  <si>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</si>
  <si>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</si>
  <si>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</si>
  <si>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</si>
  <si>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</si>
  <si>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</si>
  <si>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</si>
  <si>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</si>
  <si>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>ON Hijos de Salvador Muñoz S.A. Clase III Serie I</t>
  </si>
  <si>
    <t>ON Hijos de Salvador Muñoz S.A. Clase III Serie II</t>
  </si>
  <si>
    <t>Dólar MEP - 18 meses</t>
  </si>
  <si>
    <t>Dólar MEP - 36 meses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</si>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</sst>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0.0%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2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73" fontId="7" fillId="5" borderId="1" xfId="3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left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21167</xdr:colOff>
      <xdr:row>0</xdr:row>
      <xdr:rowOff>127000</xdr:rowOff>
    </xdr:from>
    <xdr:to>
      <xdr:col>5</xdr:col>
      <xdr:colOff>1564432</xdr:colOff>
      <xdr:row>3</xdr:row>
      <xdr:rowOff>108027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746C1F-B777-46E7-838A-BFC759EAE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6267" y="127000"/>
          <a:ext cx="1543265" cy="533477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1968500</xdr:colOff>
      <xdr:row>0</xdr:row>
      <xdr:rowOff>127000</xdr:rowOff>
    </xdr:from>
    <xdr:to>
      <xdr:col>6</xdr:col>
      <xdr:colOff>645581</xdr:colOff>
      <xdr:row>3</xdr:row>
      <xdr:rowOff>69672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B69F67-3627-43A8-A395-123B2869C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3600" y="127000"/>
          <a:ext cx="1242482" cy="495122"/>
        </a:xfrm>
        <a:prstGeom prst="rect">
          <a:avLst/>
        </a:prstGeom>
      </xdr:spPr>
    </xdr:pic>
    <xdr:clientData/>
  </xdr:twoCellAnchor>
  <xdr:twoCellAnchor editAs="oneCell">
    <xdr:from>
      <xdr:col>10</xdr:col>
      <xdr:colOff>1291166</xdr:colOff>
      <xdr:row>0</xdr:row>
      <xdr:rowOff>116417</xdr:rowOff>
    </xdr:from>
    <xdr:to>
      <xdr:col>11</xdr:col>
      <xdr:colOff>1086015</xdr:colOff>
      <xdr:row>3</xdr:row>
      <xdr:rowOff>49812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9FA33A-3D98-D6D7-F822-7B6D9837F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51583" y="116417"/>
          <a:ext cx="1181265" cy="504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21167</xdr:colOff>
      <xdr:row>0</xdr:row>
      <xdr:rowOff>127000</xdr:rowOff>
    </xdr:from>
    <xdr:to>
      <xdr:col>5</xdr:col>
      <xdr:colOff>1564432</xdr:colOff>
      <xdr:row>3</xdr:row>
      <xdr:rowOff>108027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E90364-BCF2-4FEC-8A09-E51B625B8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617" y="127000"/>
          <a:ext cx="1543265" cy="552527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1968500</xdr:colOff>
      <xdr:row>0</xdr:row>
      <xdr:rowOff>127000</xdr:rowOff>
    </xdr:from>
    <xdr:to>
      <xdr:col>6</xdr:col>
      <xdr:colOff>645581</xdr:colOff>
      <xdr:row>3</xdr:row>
      <xdr:rowOff>69672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E47D94-8498-483C-91C0-9AC7177C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8950" y="127000"/>
          <a:ext cx="1125006" cy="514172"/>
        </a:xfrm>
        <a:prstGeom prst="rect">
          <a:avLst/>
        </a:prstGeom>
      </xdr:spPr>
    </xdr:pic>
    <xdr:clientData/>
  </xdr:twoCellAnchor>
  <xdr:twoCellAnchor editAs="oneCell">
    <xdr:from>
      <xdr:col>10</xdr:col>
      <xdr:colOff>1291166</xdr:colOff>
      <xdr:row>0</xdr:row>
      <xdr:rowOff>116417</xdr:rowOff>
    </xdr:from>
    <xdr:to>
      <xdr:col>11</xdr:col>
      <xdr:colOff>1086015</xdr:colOff>
      <xdr:row>3</xdr:row>
      <xdr:rowOff>49812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7D2750-D190-43BC-B1E3-5F90673E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78641" y="116417"/>
          <a:ext cx="1185499" cy="504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B6A6-6B22-428F-B0E1-4779AA5F1853}">
  <sheetPr>
    <pageSetUpPr fitToPage="1"/>
  </sheetPr>
  <dimension ref="A1:Q61"/>
  <sheetViews>
    <sheetView showGridLines="0" zoomScale="90" zoomScaleNormal="90" workbookViewId="0">
      <selection activeCell="G8" sqref="G8"/>
    </sheetView>
  </sheetViews>
  <sheetFormatPr baseColWidth="10" defaultColWidth="9.140625" defaultRowHeight="15" customHeight="1" zeroHeight="1"/>
  <cols>
    <col min="1" max="1" width="9.140625" style="5" customWidth="1"/>
    <col min="2" max="2" width="35.28515625" style="5" hidden="1" customWidth="1"/>
    <col min="3" max="3" width="15.85546875" style="5" hidden="1" customWidth="1"/>
    <col min="4" max="4" width="35.28515625" style="5" hidden="1" customWidth="1"/>
    <col min="5" max="5" width="6.140625" style="45" customWidth="1"/>
    <col min="6" max="6" width="36.7109375" style="46" bestFit="1" customWidth="1"/>
    <col min="7" max="7" width="16.7109375" style="45" bestFit="1" customWidth="1"/>
    <col min="8" max="8" width="13.42578125" style="45" bestFit="1" customWidth="1"/>
    <col min="9" max="9" width="14.85546875" style="45" bestFit="1" customWidth="1"/>
    <col min="10" max="10" width="18.42578125" style="45" bestFit="1" customWidth="1"/>
    <col min="11" max="11" width="20.85546875" style="45" bestFit="1" customWidth="1"/>
    <col min="12" max="12" width="16.85546875" style="45" customWidth="1"/>
    <col min="13" max="13" width="10.28515625" style="47" customWidth="1"/>
    <col min="14" max="16" width="9.140625" style="5" hidden="1" customWidth="1"/>
    <col min="17" max="17" width="10.42578125" style="5" hidden="1" customWidth="1"/>
    <col min="18" max="16384" width="9.140625" style="5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19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0</v>
      </c>
      <c r="G8" s="8">
        <v>10000</v>
      </c>
      <c r="H8" s="2"/>
      <c r="I8" s="2"/>
      <c r="J8" s="58" t="s">
        <v>1</v>
      </c>
      <c r="K8" s="58"/>
      <c r="L8" s="9">
        <f>+XIRR(L14:L17,F14:F17)</f>
        <v>7.3815283179283153E-2</v>
      </c>
      <c r="M8" s="10"/>
    </row>
    <row r="9" spans="1:17">
      <c r="A9" s="1"/>
      <c r="B9" s="1"/>
      <c r="C9" s="1"/>
      <c r="D9" s="1"/>
      <c r="E9" s="2"/>
      <c r="F9" s="7" t="s">
        <v>2</v>
      </c>
      <c r="G9" s="11">
        <v>45645</v>
      </c>
      <c r="H9" s="2"/>
      <c r="I9" s="2"/>
      <c r="J9" s="58" t="s">
        <v>23</v>
      </c>
      <c r="K9" s="58"/>
      <c r="L9" s="9">
        <f>+NOMINAL(L8,2)</f>
        <v>7.2501177977260411E-2</v>
      </c>
      <c r="M9" s="12"/>
    </row>
    <row r="10" spans="1:17">
      <c r="A10" s="1"/>
      <c r="B10" s="1"/>
      <c r="C10" s="1"/>
      <c r="D10" s="1"/>
      <c r="E10" s="2"/>
      <c r="F10" s="52" t="s">
        <v>3</v>
      </c>
      <c r="G10" s="51">
        <v>7.2499999999999995E-2</v>
      </c>
      <c r="H10" s="2"/>
      <c r="I10" s="2"/>
      <c r="J10" s="58" t="s">
        <v>4</v>
      </c>
      <c r="K10" s="58"/>
      <c r="L10" s="13">
        <f>+SUM(Q15:Q22)/(365/12)</f>
        <v>17.362340975386807</v>
      </c>
      <c r="M10" s="12"/>
    </row>
    <row r="11" spans="1:17">
      <c r="A11" s="1"/>
      <c r="B11" s="1"/>
      <c r="C11" s="1"/>
      <c r="D11" s="1"/>
      <c r="E11" s="2"/>
      <c r="F11" s="53" t="s">
        <v>5</v>
      </c>
      <c r="G11" s="14">
        <f>+N23/G14</f>
        <v>1.0000000003426737</v>
      </c>
      <c r="I11" s="6"/>
      <c r="J11" s="58" t="s">
        <v>18</v>
      </c>
      <c r="K11" s="58"/>
      <c r="L11" s="13">
        <f>+SUM(Q15:Q22)/(365)</f>
        <v>1.4468617479489005</v>
      </c>
      <c r="M11" s="15"/>
      <c r="N11" s="16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Q13" s="24" t="s">
        <v>16</v>
      </c>
    </row>
    <row r="14" spans="1:17">
      <c r="A14" s="1"/>
      <c r="B14" s="26">
        <f>+D14</f>
        <v>45645</v>
      </c>
      <c r="C14" s="27">
        <f>+$G$10</f>
        <v>7.2499999999999995E-2</v>
      </c>
      <c r="D14" s="26">
        <f>+G9</f>
        <v>45645</v>
      </c>
      <c r="E14" s="28"/>
      <c r="F14" s="29">
        <f>+G9</f>
        <v>45645</v>
      </c>
      <c r="G14" s="54">
        <f>+G8</f>
        <v>10000</v>
      </c>
      <c r="H14" s="31"/>
      <c r="I14" s="30"/>
      <c r="J14" s="54"/>
      <c r="K14" s="54">
        <f t="shared" ref="K14:K17" si="0">+G14-J14</f>
        <v>10000</v>
      </c>
      <c r="L14" s="32">
        <f>-G14</f>
        <v>-10000</v>
      </c>
      <c r="M14" s="33"/>
      <c r="N14" s="34"/>
      <c r="O14" s="34"/>
    </row>
    <row r="15" spans="1:17">
      <c r="A15" s="1"/>
      <c r="B15" s="26">
        <v>45827</v>
      </c>
      <c r="C15" s="27">
        <f t="shared" ref="C15:C17" si="1">+$G$10</f>
        <v>7.2499999999999995E-2</v>
      </c>
      <c r="D15" s="35">
        <f>+B15</f>
        <v>45827</v>
      </c>
      <c r="E15" s="28"/>
      <c r="F15" s="36">
        <f>+D15</f>
        <v>45827</v>
      </c>
      <c r="G15" s="54">
        <f>+K14</f>
        <v>10000</v>
      </c>
      <c r="H15" s="37">
        <f>+B15-B14</f>
        <v>182</v>
      </c>
      <c r="I15" s="30">
        <f>+G15*($G$10)*(H15)/365</f>
        <v>361.50684931506851</v>
      </c>
      <c r="J15" s="54">
        <v>0</v>
      </c>
      <c r="K15" s="54">
        <f t="shared" si="0"/>
        <v>10000</v>
      </c>
      <c r="L15" s="32">
        <f t="shared" ref="L15:L17" si="2">+I15+J15</f>
        <v>361.50684931506851</v>
      </c>
      <c r="M15" s="33"/>
      <c r="N15" s="38">
        <f t="shared" ref="N15:N17" si="3">+L15/(1+$L$8)^((O15)/365)</f>
        <v>348.89448853900126</v>
      </c>
      <c r="O15" s="39">
        <f>+F15-$F$14</f>
        <v>182</v>
      </c>
      <c r="Q15" s="40">
        <f t="shared" ref="Q15:Q17" si="4">+(N15/$N$23)*O15</f>
        <v>6.3498796892338856</v>
      </c>
    </row>
    <row r="16" spans="1:17">
      <c r="A16" s="1"/>
      <c r="B16" s="26">
        <v>46010</v>
      </c>
      <c r="C16" s="27">
        <f t="shared" si="1"/>
        <v>7.2499999999999995E-2</v>
      </c>
      <c r="D16" s="35">
        <f t="shared" ref="D16:D17" si="5">+B16</f>
        <v>46010</v>
      </c>
      <c r="E16" s="28"/>
      <c r="F16" s="36">
        <f t="shared" ref="F16:F17" si="6">+D16</f>
        <v>46010</v>
      </c>
      <c r="G16" s="54">
        <f>+K15</f>
        <v>10000</v>
      </c>
      <c r="H16" s="37">
        <f>+B16-B15</f>
        <v>183</v>
      </c>
      <c r="I16" s="30">
        <f t="shared" ref="I16:I17" si="7">+G16*($G$10)*(H16)/365</f>
        <v>363.49315068493149</v>
      </c>
      <c r="J16" s="54">
        <v>0</v>
      </c>
      <c r="K16" s="54">
        <f>+G16-J16</f>
        <v>10000</v>
      </c>
      <c r="L16" s="32">
        <f t="shared" si="2"/>
        <v>363.49315068493149</v>
      </c>
      <c r="M16" s="33"/>
      <c r="N16" s="38">
        <f t="shared" si="3"/>
        <v>338.50621832157611</v>
      </c>
      <c r="O16" s="39">
        <f t="shared" ref="O16" si="8">+F16-$F$14</f>
        <v>365</v>
      </c>
      <c r="Q16" s="40">
        <f t="shared" si="4"/>
        <v>12.35547696450363</v>
      </c>
    </row>
    <row r="17" spans="1:17" ht="15.75" thickBot="1">
      <c r="A17" s="1"/>
      <c r="B17" s="26">
        <v>46192</v>
      </c>
      <c r="C17" s="27">
        <f t="shared" si="1"/>
        <v>7.2499999999999995E-2</v>
      </c>
      <c r="D17" s="35">
        <f t="shared" si="5"/>
        <v>46192</v>
      </c>
      <c r="E17" s="28"/>
      <c r="F17" s="36">
        <f t="shared" si="6"/>
        <v>46192</v>
      </c>
      <c r="G17" s="54">
        <f>+K16</f>
        <v>10000</v>
      </c>
      <c r="H17" s="37">
        <f>+B17-B16</f>
        <v>182</v>
      </c>
      <c r="I17" s="30">
        <f t="shared" si="7"/>
        <v>361.50684931506851</v>
      </c>
      <c r="J17" s="54">
        <f>+G8</f>
        <v>10000</v>
      </c>
      <c r="K17" s="54">
        <f t="shared" si="0"/>
        <v>0</v>
      </c>
      <c r="L17" s="32">
        <f t="shared" si="2"/>
        <v>10361.506849315068</v>
      </c>
      <c r="M17" s="33"/>
      <c r="N17" s="38">
        <f t="shared" si="3"/>
        <v>9312.5992965661608</v>
      </c>
      <c r="O17" s="39">
        <f>+F17-$F$14</f>
        <v>547</v>
      </c>
      <c r="Q17" s="40">
        <f t="shared" si="4"/>
        <v>509.3991813476112</v>
      </c>
    </row>
    <row r="18" spans="1:17" hidden="1">
      <c r="A18" s="1"/>
      <c r="B18" s="26"/>
      <c r="C18" s="27"/>
      <c r="D18" s="35"/>
      <c r="E18" s="28"/>
      <c r="F18" s="36"/>
      <c r="G18" s="54"/>
      <c r="H18" s="37"/>
      <c r="I18" s="30"/>
      <c r="J18" s="54"/>
      <c r="K18" s="54"/>
      <c r="L18" s="32"/>
      <c r="M18" s="33"/>
      <c r="N18" s="38"/>
      <c r="O18" s="39"/>
      <c r="Q18" s="40"/>
    </row>
    <row r="19" spans="1:17" hidden="1">
      <c r="A19" s="1"/>
      <c r="B19" s="26"/>
      <c r="C19" s="27"/>
      <c r="D19" s="35"/>
      <c r="E19" s="28"/>
      <c r="F19" s="36"/>
      <c r="G19" s="54"/>
      <c r="H19" s="37"/>
      <c r="I19" s="30"/>
      <c r="J19" s="54"/>
      <c r="K19" s="54"/>
      <c r="L19" s="32"/>
      <c r="M19" s="33"/>
      <c r="N19" s="38"/>
      <c r="O19" s="39"/>
      <c r="Q19" s="40"/>
    </row>
    <row r="20" spans="1:17" hidden="1">
      <c r="A20" s="1"/>
      <c r="B20" s="26"/>
      <c r="C20" s="27"/>
      <c r="D20" s="35"/>
      <c r="E20" s="28"/>
      <c r="F20" s="36"/>
      <c r="G20" s="54"/>
      <c r="H20" s="37"/>
      <c r="I20" s="30"/>
      <c r="J20" s="54"/>
      <c r="K20" s="54"/>
      <c r="L20" s="32"/>
      <c r="M20" s="33"/>
      <c r="N20" s="38"/>
      <c r="O20" s="39"/>
      <c r="Q20" s="40"/>
    </row>
    <row r="21" spans="1:17" hidden="1">
      <c r="A21" s="1"/>
      <c r="B21" s="26"/>
      <c r="C21" s="27"/>
      <c r="D21" s="35"/>
      <c r="E21" s="28"/>
      <c r="F21" s="36"/>
      <c r="G21" s="54"/>
      <c r="H21" s="37"/>
      <c r="I21" s="30"/>
      <c r="J21" s="54"/>
      <c r="K21" s="54"/>
      <c r="L21" s="32"/>
      <c r="M21" s="33"/>
      <c r="N21" s="38"/>
      <c r="O21" s="39"/>
      <c r="Q21" s="40"/>
    </row>
    <row r="22" spans="1:17" ht="15.75" hidden="1" thickBot="1">
      <c r="A22" s="1"/>
      <c r="B22" s="26"/>
      <c r="C22" s="27"/>
      <c r="D22" s="35"/>
      <c r="E22" s="28"/>
      <c r="F22" s="36"/>
      <c r="G22" s="54"/>
      <c r="H22" s="37"/>
      <c r="I22" s="30"/>
      <c r="J22" s="54"/>
      <c r="K22" s="54"/>
      <c r="L22" s="32"/>
      <c r="M22" s="33"/>
      <c r="N22" s="38"/>
      <c r="O22" s="39"/>
      <c r="Q22" s="40"/>
    </row>
    <row r="23" spans="1:17" ht="15.75" thickBot="1">
      <c r="A23" s="1"/>
      <c r="B23" s="41"/>
      <c r="C23" s="27"/>
      <c r="D23" s="1"/>
      <c r="E23" s="2"/>
      <c r="F23" s="59"/>
      <c r="G23" s="60"/>
      <c r="H23" s="61"/>
      <c r="I23" s="42">
        <f>SUM(I15:I22)</f>
        <v>1086.5068493150684</v>
      </c>
      <c r="J23" s="55">
        <f>SUM(J15:J22)</f>
        <v>10000</v>
      </c>
      <c r="K23" s="55"/>
      <c r="L23" s="43">
        <f>SUM(L14:L22)</f>
        <v>1086.5068493150684</v>
      </c>
      <c r="M23" s="4"/>
      <c r="N23" s="44">
        <f>SUM(N15:N22)</f>
        <v>10000.000003426738</v>
      </c>
    </row>
    <row r="24" spans="1:17" ht="15" customHeight="1"/>
    <row r="25" spans="1:17" s="48" customFormat="1" ht="19.5" customHeight="1">
      <c r="E25" s="49"/>
      <c r="F25" s="57" t="s">
        <v>17</v>
      </c>
      <c r="G25" s="57"/>
      <c r="H25" s="57"/>
      <c r="I25" s="57"/>
      <c r="J25" s="57"/>
      <c r="K25" s="57"/>
      <c r="L25" s="57"/>
      <c r="M25" s="50"/>
    </row>
    <row r="26" spans="1:17" s="48" customFormat="1" ht="16.5" customHeight="1">
      <c r="E26" s="49"/>
      <c r="F26" s="57"/>
      <c r="G26" s="57"/>
      <c r="H26" s="57"/>
      <c r="I26" s="57"/>
      <c r="J26" s="57"/>
      <c r="K26" s="57"/>
      <c r="L26" s="57"/>
      <c r="M26" s="50"/>
    </row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sheetProtection algorithmName="SHA-512" hashValue="4Seo+0cbwaFxyA+eek5+9uS/6kKaK7XDouHTswoQBsS6BqtMjciSC3PblrXXBHZNkLp9HM5SCnTNiPKhiRn52A==" saltValue="BHYtjMKxCRkZOsrMvZtGsg==" spinCount="100000" sheet="1" selectLockedCells="1"/>
  <mergeCells count="6">
    <mergeCell ref="F25:L26"/>
    <mergeCell ref="J8:K8"/>
    <mergeCell ref="J9:K9"/>
    <mergeCell ref="J10:K10"/>
    <mergeCell ref="J11:K11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7C19-380F-42B0-92CE-B59B71ED6791}">
  <sheetPr>
    <pageSetUpPr fitToPage="1"/>
  </sheetPr>
  <dimension ref="A1:Q61"/>
  <sheetViews>
    <sheetView showGridLines="0" tabSelected="1" zoomScale="90" zoomScaleNormal="90" workbookViewId="0">
      <selection activeCell="G8" sqref="G8"/>
    </sheetView>
  </sheetViews>
  <sheetFormatPr baseColWidth="10" defaultColWidth="9.140625" defaultRowHeight="15" customHeight="1" zeroHeight="1"/>
  <cols>
    <col min="1" max="1" width="9.140625" style="5" customWidth="1"/>
    <col min="2" max="2" width="35.28515625" style="5" hidden="1" customWidth="1"/>
    <col min="3" max="3" width="15.85546875" style="5" hidden="1" customWidth="1"/>
    <col min="4" max="4" width="35.28515625" style="5" hidden="1" customWidth="1"/>
    <col min="5" max="5" width="7.5703125" style="45" customWidth="1"/>
    <col min="6" max="6" width="36.7109375" style="46" bestFit="1" customWidth="1"/>
    <col min="7" max="7" width="16.7109375" style="45" bestFit="1" customWidth="1"/>
    <col min="8" max="8" width="13.42578125" style="45" bestFit="1" customWidth="1"/>
    <col min="9" max="9" width="14.85546875" style="45" bestFit="1" customWidth="1"/>
    <col min="10" max="10" width="18.42578125" style="45" bestFit="1" customWidth="1"/>
    <col min="11" max="11" width="20.85546875" style="45" bestFit="1" customWidth="1"/>
    <col min="12" max="12" width="16.85546875" style="45" customWidth="1"/>
    <col min="13" max="13" width="10.28515625" style="47" customWidth="1"/>
    <col min="14" max="14" width="11.42578125" style="5" hidden="1" customWidth="1"/>
    <col min="15" max="16" width="9.140625" style="5" hidden="1" customWidth="1"/>
    <col min="17" max="17" width="10.42578125" style="5" hidden="1" customWidth="1"/>
    <col min="18" max="18" width="0" style="5" hidden="1" customWidth="1"/>
    <col min="19" max="16384" width="9.140625" style="5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20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22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0</v>
      </c>
      <c r="G8" s="8">
        <v>10000</v>
      </c>
      <c r="H8" s="2"/>
      <c r="I8" s="2"/>
      <c r="J8" s="58" t="s">
        <v>1</v>
      </c>
      <c r="K8" s="58"/>
      <c r="L8" s="9">
        <f>+XIRR(L14:L20,F14:F20)</f>
        <v>9.2008975148200986E-2</v>
      </c>
      <c r="M8" s="10"/>
    </row>
    <row r="9" spans="1:17">
      <c r="A9" s="1"/>
      <c r="B9" s="1"/>
      <c r="C9" s="1"/>
      <c r="D9" s="1"/>
      <c r="E9" s="2"/>
      <c r="F9" s="7" t="s">
        <v>2</v>
      </c>
      <c r="G9" s="11">
        <v>45645</v>
      </c>
      <c r="H9" s="2"/>
      <c r="I9" s="2"/>
      <c r="J9" s="58" t="s">
        <v>23</v>
      </c>
      <c r="K9" s="58"/>
      <c r="L9" s="9">
        <f>+NOMINAL(L8,2)</f>
        <v>8.9984665157331722E-2</v>
      </c>
      <c r="M9" s="12"/>
    </row>
    <row r="10" spans="1:17">
      <c r="A10" s="1"/>
      <c r="B10" s="1"/>
      <c r="C10" s="1"/>
      <c r="D10" s="1"/>
      <c r="E10" s="2"/>
      <c r="F10" s="52" t="s">
        <v>3</v>
      </c>
      <c r="G10" s="51">
        <v>0.09</v>
      </c>
      <c r="H10" s="2"/>
      <c r="I10" s="2"/>
      <c r="J10" s="58" t="s">
        <v>4</v>
      </c>
      <c r="K10" s="58"/>
      <c r="L10" s="13">
        <f>+SUM(Q15:Q22)/(365/12)</f>
        <v>32.371279194942716</v>
      </c>
      <c r="M10" s="12"/>
    </row>
    <row r="11" spans="1:17">
      <c r="A11" s="1"/>
      <c r="B11" s="1"/>
      <c r="C11" s="1"/>
      <c r="D11" s="1"/>
      <c r="E11" s="2"/>
      <c r="F11" s="53" t="s">
        <v>5</v>
      </c>
      <c r="G11" s="56">
        <f>+N23/G14</f>
        <v>0.9999999972764595</v>
      </c>
      <c r="I11" s="6"/>
      <c r="J11" s="58" t="s">
        <v>18</v>
      </c>
      <c r="K11" s="58"/>
      <c r="L11" s="13">
        <f>+SUM(Q15:Q22)/(365)</f>
        <v>2.6976065995785601</v>
      </c>
      <c r="M11" s="15"/>
      <c r="N11" s="16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Q13" s="24" t="s">
        <v>16</v>
      </c>
    </row>
    <row r="14" spans="1:17">
      <c r="A14" s="1"/>
      <c r="B14" s="26">
        <f>+D14</f>
        <v>45645</v>
      </c>
      <c r="C14" s="27">
        <f>+$G$10</f>
        <v>0.09</v>
      </c>
      <c r="D14" s="26">
        <f>+G9</f>
        <v>45645</v>
      </c>
      <c r="E14" s="28"/>
      <c r="F14" s="29">
        <f>+G9</f>
        <v>45645</v>
      </c>
      <c r="G14" s="54">
        <f>+G8</f>
        <v>10000</v>
      </c>
      <c r="H14" s="31"/>
      <c r="I14" s="30"/>
      <c r="J14" s="54"/>
      <c r="K14" s="54">
        <f t="shared" ref="K14:K17" si="0">+G14-J14</f>
        <v>10000</v>
      </c>
      <c r="L14" s="32">
        <f>-G14</f>
        <v>-10000</v>
      </c>
      <c r="M14" s="33"/>
      <c r="N14" s="34"/>
      <c r="O14" s="34"/>
    </row>
    <row r="15" spans="1:17">
      <c r="A15" s="1"/>
      <c r="B15" s="26">
        <v>45827</v>
      </c>
      <c r="C15" s="27">
        <f t="shared" ref="C15:C20" si="1">+$G$10</f>
        <v>0.09</v>
      </c>
      <c r="D15" s="35">
        <f>+B15</f>
        <v>45827</v>
      </c>
      <c r="E15" s="28"/>
      <c r="F15" s="36">
        <f>+D15</f>
        <v>45827</v>
      </c>
      <c r="G15" s="54">
        <f t="shared" ref="G15:G20" si="2">+K14</f>
        <v>10000</v>
      </c>
      <c r="H15" s="37">
        <f t="shared" ref="H15:H20" si="3">+B15-B14</f>
        <v>182</v>
      </c>
      <c r="I15" s="30">
        <f>+G15*($G$10)*(H15)/365</f>
        <v>448.76712328767121</v>
      </c>
      <c r="J15" s="54">
        <v>0</v>
      </c>
      <c r="K15" s="54">
        <f t="shared" si="0"/>
        <v>10000</v>
      </c>
      <c r="L15" s="32">
        <f t="shared" ref="L15:L17" si="4">+I15+J15</f>
        <v>448.76712328767121</v>
      </c>
      <c r="M15" s="33"/>
      <c r="N15" s="38">
        <f t="shared" ref="N15:N17" si="5">+L15/(1+$L$8)^((O15)/365)</f>
        <v>429.49715730105748</v>
      </c>
      <c r="O15" s="39">
        <f>+F15-$F$14</f>
        <v>182</v>
      </c>
      <c r="Q15" s="40">
        <f t="shared" ref="Q15:Q17" si="6">+(N15/$N$23)*O15</f>
        <v>7.8168482841687483</v>
      </c>
    </row>
    <row r="16" spans="1:17">
      <c r="A16" s="1"/>
      <c r="B16" s="26">
        <v>46010</v>
      </c>
      <c r="C16" s="27">
        <f t="shared" si="1"/>
        <v>0.09</v>
      </c>
      <c r="D16" s="35">
        <f t="shared" ref="D16:D17" si="7">+B16</f>
        <v>46010</v>
      </c>
      <c r="E16" s="28"/>
      <c r="F16" s="36">
        <f t="shared" ref="F16:F17" si="8">+D16</f>
        <v>46010</v>
      </c>
      <c r="G16" s="54">
        <f t="shared" si="2"/>
        <v>10000</v>
      </c>
      <c r="H16" s="37">
        <f t="shared" si="3"/>
        <v>183</v>
      </c>
      <c r="I16" s="30">
        <f t="shared" ref="I16:I17" si="9">+G16*($G$10)*(H16)/365</f>
        <v>451.23287671232879</v>
      </c>
      <c r="J16" s="54">
        <v>0</v>
      </c>
      <c r="K16" s="54">
        <f>+G16-J16</f>
        <v>10000</v>
      </c>
      <c r="L16" s="32">
        <f t="shared" si="4"/>
        <v>451.23287671232879</v>
      </c>
      <c r="M16" s="33"/>
      <c r="N16" s="38">
        <f t="shared" si="5"/>
        <v>413.21352386420648</v>
      </c>
      <c r="O16" s="39">
        <f t="shared" ref="O16" si="10">+F16-$F$14</f>
        <v>365</v>
      </c>
      <c r="Q16" s="40">
        <f t="shared" si="6"/>
        <v>15.082293662120774</v>
      </c>
    </row>
    <row r="17" spans="1:17">
      <c r="A17" s="1"/>
      <c r="B17" s="26">
        <v>46192</v>
      </c>
      <c r="C17" s="27">
        <f t="shared" si="1"/>
        <v>0.09</v>
      </c>
      <c r="D17" s="35">
        <f t="shared" si="7"/>
        <v>46192</v>
      </c>
      <c r="E17" s="28"/>
      <c r="F17" s="36">
        <f t="shared" si="8"/>
        <v>46192</v>
      </c>
      <c r="G17" s="54">
        <f t="shared" si="2"/>
        <v>10000</v>
      </c>
      <c r="H17" s="37">
        <f t="shared" si="3"/>
        <v>182</v>
      </c>
      <c r="I17" s="30">
        <f t="shared" si="9"/>
        <v>448.76712328767121</v>
      </c>
      <c r="J17" s="54">
        <v>0</v>
      </c>
      <c r="K17" s="54">
        <f t="shared" si="0"/>
        <v>10000</v>
      </c>
      <c r="L17" s="32">
        <f t="shared" si="4"/>
        <v>448.76712328767121</v>
      </c>
      <c r="M17" s="33"/>
      <c r="N17" s="38">
        <f t="shared" si="5"/>
        <v>393.30918250261522</v>
      </c>
      <c r="O17" s="39">
        <f>+F17-$F$14</f>
        <v>547</v>
      </c>
      <c r="Q17" s="40">
        <f t="shared" si="6"/>
        <v>21.514012341487334</v>
      </c>
    </row>
    <row r="18" spans="1:17">
      <c r="A18" s="1"/>
      <c r="B18" s="26">
        <v>46375</v>
      </c>
      <c r="C18" s="27">
        <f t="shared" si="1"/>
        <v>0.09</v>
      </c>
      <c r="D18" s="35">
        <f>+B18+2</f>
        <v>46377</v>
      </c>
      <c r="E18" s="28"/>
      <c r="F18" s="36">
        <f t="shared" ref="F18:F19" si="11">+D18</f>
        <v>46377</v>
      </c>
      <c r="G18" s="54">
        <f t="shared" si="2"/>
        <v>10000</v>
      </c>
      <c r="H18" s="37">
        <f t="shared" si="3"/>
        <v>183</v>
      </c>
      <c r="I18" s="30">
        <f t="shared" ref="I18:I19" si="12">+G18*($G$10)*(H18)/365</f>
        <v>451.23287671232879</v>
      </c>
      <c r="J18" s="54">
        <v>0</v>
      </c>
      <c r="K18" s="54">
        <f>+G18-J18</f>
        <v>10000</v>
      </c>
      <c r="L18" s="32">
        <f t="shared" ref="L18:L19" si="13">+I18+J18</f>
        <v>451.23287671232879</v>
      </c>
      <c r="M18" s="33"/>
      <c r="N18" s="38">
        <f t="shared" ref="N18:N19" si="14">+L18/(1+$L$8)^((O18)/365)</f>
        <v>378.21509704785711</v>
      </c>
      <c r="O18" s="39">
        <f t="shared" ref="O18" si="15">+F18-$F$14</f>
        <v>732</v>
      </c>
      <c r="Q18" s="40">
        <f t="shared" ref="Q18:Q19" si="16">+(N18/$N$23)*O18</f>
        <v>27.685345179305301</v>
      </c>
    </row>
    <row r="19" spans="1:17">
      <c r="A19" s="1"/>
      <c r="B19" s="26">
        <v>46557</v>
      </c>
      <c r="C19" s="27">
        <f t="shared" si="1"/>
        <v>0.09</v>
      </c>
      <c r="D19" s="35">
        <f>+B19+2</f>
        <v>46559</v>
      </c>
      <c r="E19" s="28"/>
      <c r="F19" s="36">
        <f t="shared" si="11"/>
        <v>46559</v>
      </c>
      <c r="G19" s="54">
        <f t="shared" si="2"/>
        <v>10000</v>
      </c>
      <c r="H19" s="37">
        <f t="shared" si="3"/>
        <v>182</v>
      </c>
      <c r="I19" s="30">
        <f t="shared" si="12"/>
        <v>448.76712328767121</v>
      </c>
      <c r="J19" s="54">
        <v>0</v>
      </c>
      <c r="K19" s="54">
        <f t="shared" ref="K19" si="17">+G19-J19</f>
        <v>10000</v>
      </c>
      <c r="L19" s="32">
        <f t="shared" si="13"/>
        <v>448.76712328767121</v>
      </c>
      <c r="M19" s="33"/>
      <c r="N19" s="38">
        <f t="shared" si="14"/>
        <v>359.99661685546658</v>
      </c>
      <c r="O19" s="39">
        <f>+F19-$F$14</f>
        <v>914</v>
      </c>
      <c r="Q19" s="40">
        <f t="shared" si="16"/>
        <v>32.90369087020418</v>
      </c>
    </row>
    <row r="20" spans="1:17" ht="15.75" thickBot="1">
      <c r="A20" s="1"/>
      <c r="B20" s="26">
        <v>46741</v>
      </c>
      <c r="C20" s="27">
        <f t="shared" si="1"/>
        <v>0.09</v>
      </c>
      <c r="D20" s="35">
        <f t="shared" ref="D20" si="18">+B20</f>
        <v>46741</v>
      </c>
      <c r="E20" s="28"/>
      <c r="F20" s="36">
        <f t="shared" ref="F20" si="19">+D20</f>
        <v>46741</v>
      </c>
      <c r="G20" s="54">
        <f t="shared" si="2"/>
        <v>10000</v>
      </c>
      <c r="H20" s="37">
        <f t="shared" si="3"/>
        <v>184</v>
      </c>
      <c r="I20" s="30">
        <f t="shared" ref="I20" si="20">+G20*($G$10)*(H20)/365</f>
        <v>453.69863013698631</v>
      </c>
      <c r="J20" s="54">
        <f>+$G$8</f>
        <v>10000</v>
      </c>
      <c r="K20" s="54">
        <f t="shared" ref="K20" si="21">+G20-J20</f>
        <v>0</v>
      </c>
      <c r="L20" s="32">
        <f t="shared" ref="L20" si="22">+I20+J20</f>
        <v>10453.698630136987</v>
      </c>
      <c r="M20" s="33"/>
      <c r="N20" s="38">
        <f t="shared" ref="N20" si="23">+L20/(1+$L$8)^((O20)/365)</f>
        <v>8025.7683951933932</v>
      </c>
      <c r="O20" s="39">
        <f>+F20-$F$14</f>
        <v>1096</v>
      </c>
      <c r="Q20" s="40">
        <f t="shared" ref="Q20" si="24">+(N20/$N$23)*O20</f>
        <v>879.62421850888802</v>
      </c>
    </row>
    <row r="21" spans="1:17" hidden="1">
      <c r="A21" s="1"/>
      <c r="B21" s="26"/>
      <c r="C21" s="27"/>
      <c r="D21" s="35"/>
      <c r="E21" s="28"/>
      <c r="F21" s="36"/>
      <c r="G21" s="54"/>
      <c r="H21" s="37"/>
      <c r="I21" s="30"/>
      <c r="J21" s="54"/>
      <c r="K21" s="54"/>
      <c r="L21" s="32"/>
      <c r="M21" s="33"/>
      <c r="N21" s="38"/>
      <c r="O21" s="39"/>
      <c r="Q21" s="40"/>
    </row>
    <row r="22" spans="1:17" ht="15.75" hidden="1" thickBot="1">
      <c r="A22" s="1"/>
      <c r="B22" s="26"/>
      <c r="C22" s="27"/>
      <c r="D22" s="35"/>
      <c r="E22" s="28"/>
      <c r="F22" s="36"/>
      <c r="G22" s="54"/>
      <c r="H22" s="37"/>
      <c r="I22" s="30"/>
      <c r="J22" s="54"/>
      <c r="K22" s="54"/>
      <c r="L22" s="32"/>
      <c r="M22" s="33"/>
      <c r="N22" s="38"/>
      <c r="O22" s="39"/>
      <c r="Q22" s="40"/>
    </row>
    <row r="23" spans="1:17" ht="15.75" thickBot="1">
      <c r="A23" s="1"/>
      <c r="B23" s="41"/>
      <c r="C23" s="27"/>
      <c r="D23" s="1"/>
      <c r="E23" s="2"/>
      <c r="F23" s="59"/>
      <c r="G23" s="60"/>
      <c r="H23" s="61"/>
      <c r="I23" s="42">
        <f>SUM(I15:I22)</f>
        <v>2702.4657534246571</v>
      </c>
      <c r="J23" s="55">
        <f>SUM(J15:J22)</f>
        <v>10000</v>
      </c>
      <c r="K23" s="55"/>
      <c r="L23" s="43">
        <f>SUM(L14:L22)</f>
        <v>2702.465753424658</v>
      </c>
      <c r="M23" s="4"/>
      <c r="N23" s="44">
        <f>SUM(N15:N22)</f>
        <v>9999.9999727645954</v>
      </c>
    </row>
    <row r="24" spans="1:17" ht="15" customHeight="1"/>
    <row r="25" spans="1:17" s="48" customFormat="1" ht="19.5" customHeight="1">
      <c r="E25" s="49"/>
      <c r="F25" s="57" t="s">
        <v>17</v>
      </c>
      <c r="G25" s="57"/>
      <c r="H25" s="57"/>
      <c r="I25" s="57"/>
      <c r="J25" s="57"/>
      <c r="K25" s="57"/>
      <c r="L25" s="57"/>
      <c r="M25" s="50"/>
    </row>
    <row r="26" spans="1:17" s="48" customFormat="1" ht="16.5" customHeight="1">
      <c r="E26" s="49"/>
      <c r="F26" s="57"/>
      <c r="G26" s="57"/>
      <c r="H26" s="57"/>
      <c r="I26" s="57"/>
      <c r="J26" s="57"/>
      <c r="K26" s="57"/>
      <c r="L26" s="57"/>
      <c r="M26" s="50"/>
    </row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sheetProtection algorithmName="SHA-512" hashValue="ylUeE1j+vIwNaT053ExyHwf1Z9Sf0EPof1GskgNwZc5GP3NLnLJLqwZKNW2tCuNCCmyBpTqyxlUbvpwS1Zmehg==" saltValue="nAwxI7L0HwM+U+VlFKYDMA==" spinCount="100000" sheet="1" selectLockedCells="1"/>
  <mergeCells count="6">
    <mergeCell ref="F25:L26"/>
    <mergeCell ref="J8:K8"/>
    <mergeCell ref="J9:K9"/>
    <mergeCell ref="J10:K10"/>
    <mergeCell ref="J11:K11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Clase III Serie I</vt:lpstr>
      <vt:lpstr>ON Clase III Serie II</vt:lpstr>
      <vt:lpstr>'ON Clase III Serie I'!Área_de_impresión</vt:lpstr>
      <vt:lpstr>'ON Clase III Serie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2021-09-15T11:57:40Z</dcterms:created>
  <dcterms:modified xsi:type="dcterms:W3CDTF">2024-12-17T12:53:57Z</dcterms:modified>
</cp:coreProperties>
</file>