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Ledesma SAAI\"/>
    </mc:Choice>
  </mc:AlternateContent>
  <xr:revisionPtr revIDLastSave="0" documentId="13_ncr:1_{AA18217B-F9E4-4FEF-91BD-1002D95D85DB}" xr6:coauthVersionLast="47" xr6:coauthVersionMax="47" xr10:uidLastSave="{00000000-0000-0000-0000-000000000000}"/>
  <bookViews>
    <workbookView xWindow="-110" yWindow="-110" windowWidth="19420" windowHeight="10420" xr2:uid="{5A7869C8-6724-4931-8FBD-F406316EB44F}"/>
  </bookViews>
  <sheets>
    <sheet name="ON Clase 15" sheetId="5" r:id="rId1"/>
  </sheets>
  <definedNames>
    <definedName name="_xlnm.Print_Area" localSheetId="0">'ON Clase 15'!$A$6:$O$20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D16" i="5"/>
  <c r="D17" i="5"/>
  <c r="D18" i="5"/>
  <c r="F18" i="5" s="1"/>
  <c r="D19" i="5"/>
  <c r="D20" i="5"/>
  <c r="D21" i="5"/>
  <c r="D22" i="5"/>
  <c r="D23" i="5"/>
  <c r="D24" i="5"/>
  <c r="D25" i="5"/>
  <c r="H25" i="5" s="1"/>
  <c r="H16" i="5"/>
  <c r="H17" i="5"/>
  <c r="H18" i="5"/>
  <c r="H19" i="5"/>
  <c r="H20" i="5"/>
  <c r="J25" i="5"/>
  <c r="J26" i="5" s="1"/>
  <c r="G14" i="5"/>
  <c r="C15" i="5"/>
  <c r="F15" i="5"/>
  <c r="C16" i="5"/>
  <c r="F16" i="5"/>
  <c r="C17" i="5"/>
  <c r="F17" i="5"/>
  <c r="C18" i="5"/>
  <c r="C19" i="5"/>
  <c r="F19" i="5"/>
  <c r="H21" i="5" l="1"/>
  <c r="H22" i="5"/>
  <c r="H23" i="5"/>
  <c r="H24" i="5"/>
  <c r="F25" i="5" l="1"/>
  <c r="C25" i="5"/>
  <c r="D14" i="5"/>
  <c r="F24" i="5" l="1"/>
  <c r="O24" i="5" s="1"/>
  <c r="C24" i="5"/>
  <c r="F23" i="5"/>
  <c r="O23" i="5" s="1"/>
  <c r="C23" i="5"/>
  <c r="F22" i="5"/>
  <c r="O22" i="5" s="1"/>
  <c r="C22" i="5"/>
  <c r="F21" i="5"/>
  <c r="O21" i="5" s="1"/>
  <c r="C21" i="5"/>
  <c r="F20" i="5"/>
  <c r="O20" i="5" s="1"/>
  <c r="C20" i="5"/>
  <c r="K14" i="5"/>
  <c r="G15" i="5" s="1"/>
  <c r="F14" i="5"/>
  <c r="B14" i="5"/>
  <c r="H15" i="5" s="1"/>
  <c r="C14" i="5"/>
  <c r="L15" i="5" l="1"/>
  <c r="I15" i="5"/>
  <c r="K15" i="5"/>
  <c r="G16" i="5" s="1"/>
  <c r="O19" i="5"/>
  <c r="O16" i="5"/>
  <c r="O15" i="5"/>
  <c r="O17" i="5"/>
  <c r="O18" i="5"/>
  <c r="O25" i="5"/>
  <c r="L14" i="5"/>
  <c r="K16" i="5" l="1"/>
  <c r="G17" i="5" s="1"/>
  <c r="I16" i="5"/>
  <c r="L16" i="5" s="1"/>
  <c r="I17" i="5" l="1"/>
  <c r="K17" i="5"/>
  <c r="G18" i="5" s="1"/>
  <c r="L17" i="5" l="1"/>
  <c r="K18" i="5"/>
  <c r="G19" i="5" s="1"/>
  <c r="I18" i="5"/>
  <c r="L18" i="5" s="1"/>
  <c r="I19" i="5" l="1"/>
  <c r="L19" i="5" s="1"/>
  <c r="K19" i="5"/>
  <c r="G20" i="5" s="1"/>
  <c r="I20" i="5" l="1"/>
  <c r="L20" i="5" s="1"/>
  <c r="K20" i="5"/>
  <c r="G21" i="5" s="1"/>
  <c r="I21" i="5" l="1"/>
  <c r="L21" i="5" s="1"/>
  <c r="K21" i="5"/>
  <c r="G22" i="5" s="1"/>
  <c r="I22" i="5" l="1"/>
  <c r="L22" i="5" s="1"/>
  <c r="K22" i="5"/>
  <c r="G23" i="5" s="1"/>
  <c r="I23" i="5" l="1"/>
  <c r="L23" i="5" s="1"/>
  <c r="K23" i="5"/>
  <c r="G24" i="5" s="1"/>
  <c r="I24" i="5" l="1"/>
  <c r="L24" i="5" s="1"/>
  <c r="K24" i="5"/>
  <c r="G25" i="5" s="1"/>
  <c r="I25" i="5" l="1"/>
  <c r="K25" i="5"/>
  <c r="I26" i="5" l="1"/>
  <c r="L25" i="5"/>
  <c r="L26" i="5" l="1"/>
  <c r="L8" i="5"/>
  <c r="N18" i="5" l="1"/>
  <c r="N20" i="5"/>
  <c r="N15" i="5"/>
  <c r="N23" i="5"/>
  <c r="N19" i="5"/>
  <c r="N22" i="5"/>
  <c r="N24" i="5"/>
  <c r="N21" i="5"/>
  <c r="N16" i="5"/>
  <c r="N17" i="5"/>
  <c r="L9" i="5"/>
  <c r="N25" i="5"/>
  <c r="P25" i="5" l="1"/>
  <c r="P23" i="5"/>
  <c r="P16" i="5"/>
  <c r="N26" i="5"/>
  <c r="P18" i="5" l="1"/>
  <c r="P19" i="5"/>
  <c r="P15" i="5"/>
  <c r="P21" i="5"/>
  <c r="P24" i="5"/>
  <c r="P20" i="5"/>
  <c r="P17" i="5"/>
  <c r="P22" i="5"/>
  <c r="L10" i="5" l="1"/>
  <c r="L11" i="5"/>
</calcChain>
</file>

<file path=xl/sharedStrings.xml><?xml version="1.0" encoding="utf-8"?>
<sst xmlns="http://schemas.openxmlformats.org/spreadsheetml/2006/main" count="23" uniqueCount="23">
  <si>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</si>
  <si>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</si>
  <si>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</si>
  <si>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</si>
  <si>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</si>
  <si>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</si>
  <si>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</si>
  <si>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</si>
  <si>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</si>
  <si>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</si>
  <si>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</si>
  <si>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</si>
  <si>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</si>
  <si>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</si>
  <si>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</si>
  <si>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</si>
  <si>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</si>
  <si>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</si>
  <si>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</si>
  <si>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</si>
  <si>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ON Ledesma S.A.A.I. Clase 15</t>
  </si>
  <si>
    <t>Dólar MEP - 32 meses</t>
  </si>
  <si>
    <t>TNA (90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</si>
</sst>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2" fillId="0" borderId="0">
      <alignment vertical="top"/>
    </xf>
    <xf numFmtId="165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9">
    <cellStyle name="Millares" xfId="1" builtinId="3"/>
    <cellStyle name="Millares 2" xfId="8" xr:uid="{2F349EF4-D37A-4940-A062-2BCAE9C28270}"/>
    <cellStyle name="Moneda" xfId="2" builtinId="4"/>
    <cellStyle name="Normal" xfId="0" builtinId="0"/>
    <cellStyle name="Normal 2" xfId="4" xr:uid="{EBC8AC57-EE1D-40F8-A643-B7F21F4937FD}"/>
    <cellStyle name="Normal 3" xfId="7" xr:uid="{A7C3EB00-F3C2-4E66-AE5F-976005F0455A}"/>
    <cellStyle name="Normal_Calculadora Garbarino 45_v1" xfId="5" xr:uid="{5AE9708E-5E6C-442A-86E7-23EBBB0BEEDC}"/>
    <cellStyle name="Porcentaje" xfId="3" builtinId="5"/>
    <cellStyle name="Porcentaje 2 2" xfId="6" xr:uid="{C71A42F5-2F92-42D6-AD21-48C5DFABB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1363737</xdr:colOff>
      <xdr:row>0</xdr:row>
      <xdr:rowOff>96763</xdr:rowOff>
    </xdr:from>
    <xdr:to>
      <xdr:col>12</xdr:col>
      <xdr:colOff>4663</xdr:colOff>
      <xdr:row>2</xdr:row>
      <xdr:rowOff>171410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F2C331-BA55-4046-83F7-48236C24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8137" y="465063"/>
          <a:ext cx="1214262" cy="442947"/>
        </a:xfrm>
        <a:prstGeom prst="rect">
          <a:avLst/>
        </a:prstGeom>
      </xdr:spPr>
    </xdr:pic>
    <xdr:clientData/>
  </xdr:twoCellAnchor>
  <xdr:twoCellAnchor editAs="oneCell">
    <xdr:from>
      <xdr:col>4</xdr:col>
      <xdr:colOff>642937</xdr:colOff>
      <xdr:row>0</xdr:row>
      <xdr:rowOff>127000</xdr:rowOff>
    </xdr:from>
    <xdr:to>
      <xdr:col>5</xdr:col>
      <xdr:colOff>2160587</xdr:colOff>
      <xdr:row>3</xdr:row>
      <xdr:rowOff>2645</xdr:rowOff>
    </xdr:to>
    <xdr:pic>
      <xdr:nvPicPr>
        <xdr:cNvPr id="4" name="Picture 25">
          <a:extLst>
            <a:ext uri="{FF2B5EF4-FFF2-40B4-BE49-F238E27FC236}">
              <a16:creationId xmlns:a16="http://schemas.microsoft.com/office/drawing/2014/main" id="{557089A4-A81E-42B6-AFC5-F793ECE8D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1" t="23486" r="301" b="22312"/>
        <a:stretch/>
      </xdr:blipFill>
      <xdr:spPr bwMode="auto">
        <a:xfrm>
          <a:off x="642937" y="492125"/>
          <a:ext cx="2343150" cy="423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11EE-45F6-4FDB-B331-265CB77B8B02}">
  <sheetPr>
    <pageSetUpPr fitToPage="1"/>
  </sheetPr>
  <dimension ref="A1:P95"/>
  <sheetViews>
    <sheetView showGridLines="0" tabSelected="1" topLeftCell="E1" zoomScale="80" zoomScaleNormal="80" workbookViewId="0">
      <selection activeCell="G10" sqref="G10"/>
    </sheetView>
  </sheetViews>
  <sheetFormatPr baseColWidth="10" defaultColWidth="9.1796875" defaultRowHeight="0" customHeight="1" zeroHeight="1"/>
  <cols>
    <col min="1" max="1" width="7.54296875" style="5" hidden="1" customWidth="1"/>
    <col min="2" max="2" width="36" style="5" hidden="1" customWidth="1"/>
    <col min="3" max="3" width="15.81640625" style="5" hidden="1" customWidth="1"/>
    <col min="4" max="4" width="36" style="5" hidden="1" customWidth="1"/>
    <col min="5" max="5" width="11.81640625" style="44" customWidth="1"/>
    <col min="6" max="6" width="34.81640625" style="45" customWidth="1"/>
    <col min="7" max="7" width="16.7265625" style="44" bestFit="1" customWidth="1"/>
    <col min="8" max="8" width="13.453125" style="44" bestFit="1" customWidth="1"/>
    <col min="9" max="9" width="14.81640625" style="44" bestFit="1" customWidth="1"/>
    <col min="10" max="10" width="18.453125" style="44" bestFit="1" customWidth="1"/>
    <col min="11" max="11" width="20.81640625" style="44" bestFit="1" customWidth="1"/>
    <col min="12" max="12" width="16.81640625" style="44" customWidth="1"/>
    <col min="13" max="13" width="10.453125" style="46" customWidth="1"/>
    <col min="14" max="14" width="11.26953125" style="5" hidden="1" customWidth="1"/>
    <col min="15" max="15" width="10.453125" style="5" hidden="1" customWidth="1"/>
    <col min="16" max="16" width="14.1796875" style="5" hidden="1" customWidth="1"/>
    <col min="17" max="17" width="10.453125" style="5" customWidth="1"/>
    <col min="18" max="16384" width="9.1796875" style="5"/>
  </cols>
  <sheetData>
    <row r="1" spans="1:16" ht="14.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6" ht="14.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6" ht="14.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4.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4.5">
      <c r="A5" s="1"/>
      <c r="B5" s="1"/>
      <c r="C5" s="1"/>
      <c r="D5" s="1"/>
      <c r="E5" s="2"/>
      <c r="F5" s="6" t="s">
        <v>20</v>
      </c>
      <c r="G5" s="6"/>
      <c r="H5" s="6"/>
      <c r="I5" s="6"/>
      <c r="J5" s="2"/>
      <c r="K5" s="2"/>
      <c r="L5" s="2"/>
      <c r="M5" s="4"/>
    </row>
    <row r="6" spans="1:16" ht="14.5">
      <c r="A6" s="1"/>
      <c r="B6" s="1"/>
      <c r="C6" s="1"/>
      <c r="D6" s="1"/>
      <c r="E6" s="2"/>
      <c r="F6" s="6" t="s">
        <v>21</v>
      </c>
      <c r="G6" s="2"/>
      <c r="H6" s="2"/>
      <c r="I6" s="2"/>
      <c r="J6" s="2"/>
      <c r="K6" s="2"/>
      <c r="L6" s="2"/>
      <c r="M6" s="4"/>
    </row>
    <row r="7" spans="1:16" ht="10.5" customHeight="1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6" ht="14.5">
      <c r="A8" s="1"/>
      <c r="B8" s="1"/>
      <c r="C8" s="1"/>
      <c r="D8" s="1"/>
      <c r="E8" s="2"/>
      <c r="F8" s="7" t="s">
        <v>0</v>
      </c>
      <c r="G8" s="8">
        <v>100</v>
      </c>
      <c r="H8" s="2"/>
      <c r="I8" s="2"/>
      <c r="J8" s="56" t="s">
        <v>1</v>
      </c>
      <c r="K8" s="56"/>
      <c r="L8" s="9">
        <f>+XIRR(L14:L25,F14:F25)</f>
        <v>7.1870782971382149E-2</v>
      </c>
      <c r="M8" s="10"/>
    </row>
    <row r="9" spans="1:16" ht="14.5">
      <c r="A9" s="1"/>
      <c r="B9" s="1"/>
      <c r="C9" s="1"/>
      <c r="D9" s="1"/>
      <c r="E9" s="2"/>
      <c r="F9" s="7" t="s">
        <v>2</v>
      </c>
      <c r="G9" s="11">
        <v>45692</v>
      </c>
      <c r="H9" s="2"/>
      <c r="I9" s="2"/>
      <c r="J9" s="56" t="s">
        <v>22</v>
      </c>
      <c r="K9" s="56"/>
      <c r="L9" s="9">
        <f>+(((1+L8)^(1/4)-1)*4)</f>
        <v>7.0011155653168622E-2</v>
      </c>
      <c r="M9" s="12"/>
    </row>
    <row r="10" spans="1:16" ht="14.5">
      <c r="A10" s="1"/>
      <c r="B10" s="1"/>
      <c r="C10" s="1"/>
      <c r="D10" s="1"/>
      <c r="E10" s="2"/>
      <c r="F10" s="51" t="s">
        <v>3</v>
      </c>
      <c r="G10" s="50">
        <v>7.0000000000000007E-2</v>
      </c>
      <c r="H10" s="2"/>
      <c r="I10" s="2"/>
      <c r="J10" s="56" t="s">
        <v>4</v>
      </c>
      <c r="K10" s="56"/>
      <c r="L10" s="13">
        <f>+SUM(P15:P25)/(365/12)</f>
        <v>29.426454643064137</v>
      </c>
      <c r="M10" s="12"/>
    </row>
    <row r="11" spans="1:16" ht="14.5">
      <c r="A11" s="1"/>
      <c r="B11" s="1"/>
      <c r="C11" s="1"/>
      <c r="D11" s="1"/>
      <c r="E11" s="2"/>
      <c r="F11" s="51" t="s">
        <v>5</v>
      </c>
      <c r="G11" s="14">
        <v>1.0000000031399316</v>
      </c>
      <c r="I11" s="6"/>
      <c r="J11" s="56" t="s">
        <v>18</v>
      </c>
      <c r="K11" s="56"/>
      <c r="L11" s="13">
        <f>+SUM(P15:P25)/(365)</f>
        <v>2.4522045535886781</v>
      </c>
      <c r="M11" s="15"/>
      <c r="N11" s="16"/>
    </row>
    <row r="12" spans="1:16" ht="1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6" s="25" customFormat="1" ht="28.5" customHeight="1" thickBot="1">
      <c r="A13" s="18"/>
      <c r="B13" s="19"/>
      <c r="C13" s="19" t="s">
        <v>6</v>
      </c>
      <c r="D13" s="19"/>
      <c r="E13" s="20"/>
      <c r="F13" s="21" t="s">
        <v>7</v>
      </c>
      <c r="G13" s="21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13</v>
      </c>
      <c r="M13" s="23"/>
      <c r="N13" s="24" t="s">
        <v>14</v>
      </c>
      <c r="O13" s="24" t="s">
        <v>15</v>
      </c>
      <c r="P13" s="24" t="s">
        <v>16</v>
      </c>
    </row>
    <row r="14" spans="1:16" ht="14.5">
      <c r="A14" s="1"/>
      <c r="B14" s="26">
        <f>+D14</f>
        <v>45692</v>
      </c>
      <c r="C14" s="27">
        <f>+$G$10</f>
        <v>7.0000000000000007E-2</v>
      </c>
      <c r="D14" s="26">
        <f>+G9</f>
        <v>45692</v>
      </c>
      <c r="F14" s="28">
        <f>+G9</f>
        <v>45692</v>
      </c>
      <c r="G14" s="52">
        <f>+G8</f>
        <v>100</v>
      </c>
      <c r="H14" s="30"/>
      <c r="I14" s="29"/>
      <c r="J14" s="52"/>
      <c r="K14" s="52">
        <f t="shared" ref="K14:K22" si="0">+G14-J14</f>
        <v>100</v>
      </c>
      <c r="L14" s="31">
        <f>-G14*G11</f>
        <v>-100.00000031399317</v>
      </c>
      <c r="M14" s="32"/>
      <c r="N14" s="33"/>
      <c r="O14" s="33"/>
    </row>
    <row r="15" spans="1:16" ht="14.5">
      <c r="A15" s="1"/>
      <c r="B15" s="26">
        <v>45781</v>
      </c>
      <c r="C15" s="27">
        <f t="shared" ref="C15:C19" si="1">+$G$10</f>
        <v>7.0000000000000007E-2</v>
      </c>
      <c r="D15" s="34">
        <f>+B15+1</f>
        <v>45782</v>
      </c>
      <c r="E15" s="54"/>
      <c r="F15" s="35">
        <f t="shared" ref="F15:F19" si="2">+D15</f>
        <v>45782</v>
      </c>
      <c r="G15" s="52">
        <f t="shared" ref="G15:G19" si="3">K14</f>
        <v>100</v>
      </c>
      <c r="H15" s="36">
        <f t="shared" ref="H15:H20" si="4">B15-B14</f>
        <v>89</v>
      </c>
      <c r="I15" s="29">
        <f>G15*$G$10*(H15/365)</f>
        <v>1.7068493150684934</v>
      </c>
      <c r="J15" s="52">
        <v>0</v>
      </c>
      <c r="K15" s="52">
        <f t="shared" ref="K15:K19" si="5">+G15-J15</f>
        <v>100</v>
      </c>
      <c r="L15" s="31">
        <f t="shared" ref="L15:L19" si="6">+I15+J15</f>
        <v>1.7068493150684934</v>
      </c>
      <c r="M15" s="32"/>
      <c r="N15" s="37">
        <f>+L15/(1+$L$8)^((O15)/365)</f>
        <v>1.677887356300908</v>
      </c>
      <c r="O15" s="38">
        <f>+F15-$F$14</f>
        <v>90</v>
      </c>
      <c r="P15" s="39">
        <f>+(N15/$N$26)*O15</f>
        <v>1.510098623702492</v>
      </c>
    </row>
    <row r="16" spans="1:16" ht="14.5">
      <c r="A16" s="1"/>
      <c r="B16" s="26">
        <v>45873</v>
      </c>
      <c r="C16" s="27">
        <f t="shared" si="1"/>
        <v>7.0000000000000007E-2</v>
      </c>
      <c r="D16" s="34">
        <f t="shared" ref="D16:D25" si="7">+B16</f>
        <v>45873</v>
      </c>
      <c r="E16" s="54"/>
      <c r="F16" s="35">
        <f t="shared" si="2"/>
        <v>45873</v>
      </c>
      <c r="G16" s="52">
        <f t="shared" si="3"/>
        <v>100</v>
      </c>
      <c r="H16" s="36">
        <f t="shared" si="4"/>
        <v>92</v>
      </c>
      <c r="I16" s="29">
        <f>G16*$G$10*(H16/365)</f>
        <v>1.7643835616438359</v>
      </c>
      <c r="J16" s="52">
        <v>0</v>
      </c>
      <c r="K16" s="52">
        <f t="shared" si="5"/>
        <v>100</v>
      </c>
      <c r="L16" s="31">
        <f t="shared" si="6"/>
        <v>1.7643835616438359</v>
      </c>
      <c r="M16" s="32"/>
      <c r="N16" s="37">
        <f t="shared" ref="N16:N25" si="8">+L16/(1+$L$8)^((O16)/365)</f>
        <v>1.7046909650192745</v>
      </c>
      <c r="O16" s="38">
        <f t="shared" ref="O16:O25" si="9">+F16-$F$14</f>
        <v>181</v>
      </c>
      <c r="P16" s="39">
        <f t="shared" ref="P16:P25" si="10">+(N16/$N$26)*O16</f>
        <v>3.0854906528793205</v>
      </c>
    </row>
    <row r="17" spans="1:16" ht="14.5">
      <c r="A17" s="1"/>
      <c r="B17" s="26">
        <v>45965</v>
      </c>
      <c r="C17" s="27">
        <f t="shared" si="1"/>
        <v>7.0000000000000007E-2</v>
      </c>
      <c r="D17" s="34">
        <f t="shared" si="7"/>
        <v>45965</v>
      </c>
      <c r="E17" s="54"/>
      <c r="F17" s="35">
        <f t="shared" si="2"/>
        <v>45965</v>
      </c>
      <c r="G17" s="52">
        <f t="shared" si="3"/>
        <v>100</v>
      </c>
      <c r="H17" s="36">
        <f t="shared" si="4"/>
        <v>92</v>
      </c>
      <c r="I17" s="29">
        <f>G17*$G$10*(H17/365)</f>
        <v>1.7643835616438359</v>
      </c>
      <c r="J17" s="52">
        <v>0</v>
      </c>
      <c r="K17" s="52">
        <f t="shared" si="5"/>
        <v>100</v>
      </c>
      <c r="L17" s="31">
        <f t="shared" si="6"/>
        <v>1.7643835616438359</v>
      </c>
      <c r="M17" s="32"/>
      <c r="N17" s="37">
        <f t="shared" si="8"/>
        <v>1.6751284497679004</v>
      </c>
      <c r="O17" s="38">
        <f t="shared" si="9"/>
        <v>273</v>
      </c>
      <c r="P17" s="39">
        <f t="shared" si="10"/>
        <v>4.5731006770473286</v>
      </c>
    </row>
    <row r="18" spans="1:16" ht="14.5">
      <c r="A18" s="1"/>
      <c r="B18" s="26">
        <v>46057</v>
      </c>
      <c r="C18" s="27">
        <f t="shared" si="1"/>
        <v>7.0000000000000007E-2</v>
      </c>
      <c r="D18" s="34">
        <f t="shared" si="7"/>
        <v>46057</v>
      </c>
      <c r="E18" s="54"/>
      <c r="F18" s="35">
        <f t="shared" si="2"/>
        <v>46057</v>
      </c>
      <c r="G18" s="52">
        <f t="shared" si="3"/>
        <v>100</v>
      </c>
      <c r="H18" s="36">
        <f t="shared" si="4"/>
        <v>92</v>
      </c>
      <c r="I18" s="29">
        <f>G18*$G$10*(H18/365)</f>
        <v>1.7643835616438359</v>
      </c>
      <c r="J18" s="52">
        <v>0</v>
      </c>
      <c r="K18" s="52">
        <f t="shared" si="5"/>
        <v>100</v>
      </c>
      <c r="L18" s="31">
        <f t="shared" si="6"/>
        <v>1.7643835616438359</v>
      </c>
      <c r="M18" s="32"/>
      <c r="N18" s="37">
        <f t="shared" si="8"/>
        <v>1.6460786035726316</v>
      </c>
      <c r="O18" s="38">
        <f t="shared" si="9"/>
        <v>365</v>
      </c>
      <c r="P18" s="39">
        <f t="shared" si="10"/>
        <v>6.0081869151021463</v>
      </c>
    </row>
    <row r="19" spans="1:16" ht="14.5">
      <c r="A19" s="1"/>
      <c r="B19" s="26">
        <v>46146</v>
      </c>
      <c r="C19" s="27">
        <f t="shared" si="1"/>
        <v>7.0000000000000007E-2</v>
      </c>
      <c r="D19" s="34">
        <f t="shared" si="7"/>
        <v>46146</v>
      </c>
      <c r="E19" s="54"/>
      <c r="F19" s="35">
        <f t="shared" si="2"/>
        <v>46146</v>
      </c>
      <c r="G19" s="52">
        <f t="shared" si="3"/>
        <v>100</v>
      </c>
      <c r="H19" s="36">
        <f t="shared" si="4"/>
        <v>89</v>
      </c>
      <c r="I19" s="29">
        <f>G19*$G$10*(H19/365)</f>
        <v>1.7068493150684934</v>
      </c>
      <c r="J19" s="52">
        <v>0</v>
      </c>
      <c r="K19" s="52">
        <f t="shared" si="5"/>
        <v>100</v>
      </c>
      <c r="L19" s="31">
        <f t="shared" si="6"/>
        <v>1.7068493150684934</v>
      </c>
      <c r="M19" s="32"/>
      <c r="N19" s="37">
        <f t="shared" si="8"/>
        <v>1.5656798068440148</v>
      </c>
      <c r="O19" s="38">
        <f t="shared" si="9"/>
        <v>454</v>
      </c>
      <c r="P19" s="39">
        <f t="shared" si="10"/>
        <v>7.108186337342226</v>
      </c>
    </row>
    <row r="20" spans="1:16" ht="14.5">
      <c r="A20" s="1"/>
      <c r="B20" s="26">
        <v>46238</v>
      </c>
      <c r="C20" s="27">
        <f t="shared" ref="C20:C24" si="11">+$G$10</f>
        <v>7.0000000000000007E-2</v>
      </c>
      <c r="D20" s="34">
        <f t="shared" si="7"/>
        <v>46238</v>
      </c>
      <c r="E20" s="54"/>
      <c r="F20" s="35">
        <f t="shared" ref="F20:F24" si="12">+D20</f>
        <v>46238</v>
      </c>
      <c r="G20" s="52">
        <f>K19</f>
        <v>100</v>
      </c>
      <c r="H20" s="36">
        <f t="shared" si="4"/>
        <v>92</v>
      </c>
      <c r="I20" s="29">
        <f>G20*$G$10*(H20/365)</f>
        <v>1.7643835616438359</v>
      </c>
      <c r="J20" s="52">
        <v>0</v>
      </c>
      <c r="K20" s="52">
        <f t="shared" si="0"/>
        <v>100</v>
      </c>
      <c r="L20" s="31">
        <f t="shared" ref="L20:L24" si="13">+I20+J20</f>
        <v>1.7643835616438359</v>
      </c>
      <c r="M20" s="32"/>
      <c r="N20" s="37">
        <f t="shared" si="8"/>
        <v>1.5903884984098762</v>
      </c>
      <c r="O20" s="38">
        <f t="shared" si="9"/>
        <v>546</v>
      </c>
      <c r="P20" s="39">
        <f t="shared" si="10"/>
        <v>8.6835212187509665</v>
      </c>
    </row>
    <row r="21" spans="1:16" ht="14.5">
      <c r="A21" s="1"/>
      <c r="B21" s="26">
        <v>46330</v>
      </c>
      <c r="C21" s="27">
        <f t="shared" si="11"/>
        <v>7.0000000000000007E-2</v>
      </c>
      <c r="D21" s="34">
        <f t="shared" si="7"/>
        <v>46330</v>
      </c>
      <c r="E21" s="54"/>
      <c r="F21" s="35">
        <f t="shared" si="12"/>
        <v>46330</v>
      </c>
      <c r="G21" s="52">
        <f t="shared" ref="G21:G25" si="14">K20</f>
        <v>100</v>
      </c>
      <c r="H21" s="36">
        <f t="shared" ref="H21:H24" si="15">B21-B20</f>
        <v>92</v>
      </c>
      <c r="I21" s="29">
        <f>G21*$G$10*(H21/365)</f>
        <v>1.7643835616438359</v>
      </c>
      <c r="J21" s="52">
        <v>0</v>
      </c>
      <c r="K21" s="52">
        <f t="shared" si="0"/>
        <v>100</v>
      </c>
      <c r="L21" s="31">
        <f t="shared" si="13"/>
        <v>1.7643835616438359</v>
      </c>
      <c r="M21" s="32"/>
      <c r="N21" s="37">
        <f t="shared" si="8"/>
        <v>1.5628082007461759</v>
      </c>
      <c r="O21" s="38">
        <f t="shared" si="9"/>
        <v>638</v>
      </c>
      <c r="P21" s="39">
        <f t="shared" si="10"/>
        <v>9.9707163407778179</v>
      </c>
    </row>
    <row r="22" spans="1:16" ht="14.5">
      <c r="A22" s="1"/>
      <c r="B22" s="26">
        <v>46422</v>
      </c>
      <c r="C22" s="27">
        <f t="shared" si="11"/>
        <v>7.0000000000000007E-2</v>
      </c>
      <c r="D22" s="34">
        <f t="shared" si="7"/>
        <v>46422</v>
      </c>
      <c r="E22" s="54"/>
      <c r="F22" s="35">
        <f t="shared" si="12"/>
        <v>46422</v>
      </c>
      <c r="G22" s="52">
        <f t="shared" si="14"/>
        <v>100</v>
      </c>
      <c r="H22" s="36">
        <f t="shared" si="15"/>
        <v>92</v>
      </c>
      <c r="I22" s="29">
        <f>G22*$G$10*(H22/365)</f>
        <v>1.7643835616438359</v>
      </c>
      <c r="J22" s="52">
        <v>0</v>
      </c>
      <c r="K22" s="52">
        <f t="shared" si="0"/>
        <v>100</v>
      </c>
      <c r="L22" s="31">
        <f t="shared" si="13"/>
        <v>1.7643835616438359</v>
      </c>
      <c r="M22" s="32"/>
      <c r="N22" s="37">
        <f t="shared" si="8"/>
        <v>1.5357061967949734</v>
      </c>
      <c r="O22" s="38">
        <f t="shared" si="9"/>
        <v>730</v>
      </c>
      <c r="P22" s="39">
        <f t="shared" si="10"/>
        <v>11.210655259109826</v>
      </c>
    </row>
    <row r="23" spans="1:16" ht="14.5">
      <c r="A23" s="1"/>
      <c r="B23" s="26">
        <v>46511</v>
      </c>
      <c r="C23" s="27">
        <f t="shared" si="11"/>
        <v>7.0000000000000007E-2</v>
      </c>
      <c r="D23" s="34">
        <f t="shared" si="7"/>
        <v>46511</v>
      </c>
      <c r="E23" s="54"/>
      <c r="F23" s="35">
        <f t="shared" si="12"/>
        <v>46511</v>
      </c>
      <c r="G23" s="52">
        <f t="shared" si="14"/>
        <v>100</v>
      </c>
      <c r="H23" s="36">
        <f t="shared" si="15"/>
        <v>89</v>
      </c>
      <c r="I23" s="29">
        <f>G23*$G$10*(H23/365)</f>
        <v>1.7068493150684934</v>
      </c>
      <c r="J23" s="52">
        <v>0</v>
      </c>
      <c r="K23" s="52">
        <f t="shared" ref="K23:K24" si="16">+G23-J23</f>
        <v>100</v>
      </c>
      <c r="L23" s="31">
        <f t="shared" si="13"/>
        <v>1.7068493150684934</v>
      </c>
      <c r="M23" s="32"/>
      <c r="N23" s="37">
        <f t="shared" si="8"/>
        <v>1.4606982779246229</v>
      </c>
      <c r="O23" s="38">
        <f t="shared" si="9"/>
        <v>819</v>
      </c>
      <c r="P23" s="39">
        <f t="shared" si="10"/>
        <v>11.963118920219827</v>
      </c>
    </row>
    <row r="24" spans="1:16" ht="14.5">
      <c r="A24" s="1"/>
      <c r="B24" s="26">
        <v>46603</v>
      </c>
      <c r="C24" s="27">
        <f t="shared" si="11"/>
        <v>7.0000000000000007E-2</v>
      </c>
      <c r="D24" s="34">
        <f t="shared" si="7"/>
        <v>46603</v>
      </c>
      <c r="E24" s="54"/>
      <c r="F24" s="35">
        <f t="shared" si="12"/>
        <v>46603</v>
      </c>
      <c r="G24" s="52">
        <f t="shared" si="14"/>
        <v>100</v>
      </c>
      <c r="H24" s="36">
        <f t="shared" si="15"/>
        <v>92</v>
      </c>
      <c r="I24" s="29">
        <f>G24*$G$10*(H24/365)</f>
        <v>1.7643835616438359</v>
      </c>
      <c r="J24" s="52">
        <v>0</v>
      </c>
      <c r="K24" s="52">
        <f t="shared" si="16"/>
        <v>100</v>
      </c>
      <c r="L24" s="31">
        <f t="shared" si="13"/>
        <v>1.7643835616438359</v>
      </c>
      <c r="M24" s="32"/>
      <c r="N24" s="37">
        <f t="shared" si="8"/>
        <v>1.483750209144695</v>
      </c>
      <c r="O24" s="38">
        <f t="shared" si="9"/>
        <v>911</v>
      </c>
      <c r="P24" s="39">
        <f t="shared" si="10"/>
        <v>13.516964432444839</v>
      </c>
    </row>
    <row r="25" spans="1:16" ht="15" thickBot="1">
      <c r="A25" s="1"/>
      <c r="B25" s="26">
        <v>46664</v>
      </c>
      <c r="C25" s="27">
        <f t="shared" ref="C25" si="17">+$G$10</f>
        <v>7.0000000000000007E-2</v>
      </c>
      <c r="D25" s="34">
        <f t="shared" si="7"/>
        <v>46664</v>
      </c>
      <c r="E25" s="54"/>
      <c r="F25" s="35">
        <f t="shared" ref="F25" si="18">+D25</f>
        <v>46664</v>
      </c>
      <c r="G25" s="52">
        <f t="shared" si="14"/>
        <v>100</v>
      </c>
      <c r="H25" s="36">
        <f>D25-B24</f>
        <v>61</v>
      </c>
      <c r="I25" s="29">
        <f>G25*$G$10*(H25/365)</f>
        <v>1.1698630136986303</v>
      </c>
      <c r="J25" s="52">
        <f>+G8</f>
        <v>100</v>
      </c>
      <c r="K25" s="52">
        <f t="shared" ref="K25" si="19">+G25-J25</f>
        <v>0</v>
      </c>
      <c r="L25" s="31">
        <f t="shared" ref="L25" si="20">+I25+J25</f>
        <v>101.16986301369863</v>
      </c>
      <c r="M25" s="32"/>
      <c r="N25" s="37">
        <f t="shared" si="8"/>
        <v>84.097183234714862</v>
      </c>
      <c r="O25" s="38">
        <f t="shared" si="9"/>
        <v>972</v>
      </c>
      <c r="P25" s="39">
        <f t="shared" si="10"/>
        <v>817.42462268249074</v>
      </c>
    </row>
    <row r="26" spans="1:16" ht="15" thickBot="1">
      <c r="A26" s="1"/>
      <c r="B26" s="40"/>
      <c r="C26" s="27"/>
      <c r="D26" s="1"/>
      <c r="E26" s="54"/>
      <c r="F26" s="57" t="s">
        <v>17</v>
      </c>
      <c r="G26" s="58"/>
      <c r="H26" s="59"/>
      <c r="I26" s="41">
        <f>SUM(I15:I25)</f>
        <v>18.641095890410963</v>
      </c>
      <c r="J26" s="53">
        <f>SUM(J15:J25)</f>
        <v>100</v>
      </c>
      <c r="K26" s="53"/>
      <c r="L26" s="42">
        <f>SUM(L14:L25)</f>
        <v>18.641095576417825</v>
      </c>
      <c r="M26" s="4"/>
      <c r="N26" s="43">
        <f>SUM(N15:N25)</f>
        <v>99.99999979923993</v>
      </c>
    </row>
    <row r="27" spans="1:16" ht="15" customHeight="1">
      <c r="E27" s="54"/>
    </row>
    <row r="28" spans="1:16" s="47" customFormat="1" ht="37.5" customHeight="1">
      <c r="E28" s="48"/>
      <c r="F28" s="55" t="s">
        <v>19</v>
      </c>
      <c r="G28" s="55"/>
      <c r="H28" s="55"/>
      <c r="I28" s="55"/>
      <c r="J28" s="55"/>
      <c r="K28" s="55"/>
      <c r="L28" s="55"/>
      <c r="M28" s="49"/>
    </row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94" ht="0" hidden="1" customHeight="1"/>
    <row r="95" ht="0" hidden="1" customHeight="1"/>
  </sheetData>
  <sheetProtection algorithmName="SHA-512" hashValue="pKvJRCEmZxlEhraT8iI0rTpgVYGOmhXo6yy1VaUo13CZ9J360rriXZYlvG9h3EQTDLA+n7Fw/nalaiVdJIIjqg==" saltValue="0wkeBfH2jayKrYgcP9cEtA==" spinCount="100000" sheet="1" selectLockedCells="1"/>
  <mergeCells count="6">
    <mergeCell ref="F28:L28"/>
    <mergeCell ref="J8:K8"/>
    <mergeCell ref="J9:K9"/>
    <mergeCell ref="J10:K10"/>
    <mergeCell ref="J11:K11"/>
    <mergeCell ref="F26:H26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Clase 15</vt:lpstr>
      <vt:lpstr>'ON Clase 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Matias Aizpeolea</cp:lastModifiedBy>
  <dcterms:created xsi:type="dcterms:W3CDTF">2021-09-15T11:57:40Z</dcterms:created>
  <dcterms:modified xsi:type="dcterms:W3CDTF">2025-01-29T15:47:33Z</dcterms:modified>
</cp:coreProperties>
</file>