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SU Green Energy\Clase 3\"/>
    </mc:Choice>
  </mc:AlternateContent>
  <xr:revisionPtr revIDLastSave="0" documentId="13_ncr:1_{53ED6B66-9B24-4A8B-8EA5-26A697B1692F}" xr6:coauthVersionLast="47" xr6:coauthVersionMax="47" xr10:uidLastSave="{00000000-0000-0000-0000-000000000000}"/>
  <bookViews>
    <workbookView xWindow="-120" yWindow="-120" windowWidth="20730" windowHeight="11160" xr2:uid="{5A7869C8-6724-4931-8FBD-F406316EB44F}"/>
  </bookViews>
  <sheets>
    <sheet name="ON MSU Clase 3" sheetId="1" r:id="rId1"/>
  </sheets>
  <definedNames>
    <definedName name="_xlnm.Print_Area" localSheetId="0">'ON MSU Clase 3'!$A$6:$P$24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D19" i="1"/>
  <c r="D18" i="1"/>
  <c r="D17" i="1"/>
  <c r="D16" i="1"/>
  <c r="J22" i="1"/>
  <c r="D22" i="1"/>
  <c r="D21" i="1"/>
  <c r="D20" i="1"/>
  <c r="J26" i="1"/>
  <c r="C14" i="1"/>
  <c r="D14" i="1"/>
  <c r="B14" i="1" s="1"/>
  <c r="H15" i="1" s="1"/>
  <c r="H16" i="1" l="1"/>
  <c r="H17" i="1"/>
  <c r="H18" i="1"/>
  <c r="H19" i="1"/>
  <c r="H20" i="1"/>
  <c r="H21" i="1"/>
  <c r="H22" i="1"/>
  <c r="F22" i="1"/>
  <c r="C22" i="1"/>
  <c r="F21" i="1"/>
  <c r="C21" i="1"/>
  <c r="F20" i="1"/>
  <c r="C20" i="1"/>
  <c r="F19" i="1"/>
  <c r="C19" i="1"/>
  <c r="D15" i="1" l="1"/>
  <c r="F15" i="1" s="1"/>
  <c r="F16" i="1" l="1"/>
  <c r="F18" i="1"/>
  <c r="C18" i="1"/>
  <c r="F17" i="1"/>
  <c r="O17" i="1" s="1"/>
  <c r="C17" i="1"/>
  <c r="C16" i="1"/>
  <c r="C15" i="1"/>
  <c r="G14" i="1"/>
  <c r="K14" i="1" s="1"/>
  <c r="G15" i="1" s="1"/>
  <c r="I15" i="1" s="1"/>
  <c r="F14" i="1"/>
  <c r="O15" i="1" s="1"/>
  <c r="O16" i="1" l="1"/>
  <c r="O19" i="1"/>
  <c r="O20" i="1"/>
  <c r="O22" i="1"/>
  <c r="O21" i="1"/>
  <c r="O18" i="1"/>
  <c r="K15" i="1"/>
  <c r="G16" i="1" s="1"/>
  <c r="L15" i="1" l="1"/>
  <c r="I16" i="1"/>
  <c r="K16" i="1"/>
  <c r="G17" i="1" s="1"/>
  <c r="L16" i="1" l="1"/>
  <c r="K17" i="1"/>
  <c r="G18" i="1" s="1"/>
  <c r="I17" i="1"/>
  <c r="L17" i="1" l="1"/>
  <c r="I18" i="1"/>
  <c r="K18" i="1"/>
  <c r="G19" i="1" l="1"/>
  <c r="L18" i="1"/>
  <c r="I19" i="1" l="1"/>
  <c r="L19" i="1" s="1"/>
  <c r="K19" i="1"/>
  <c r="G20" i="1" s="1"/>
  <c r="K20" i="1" s="1"/>
  <c r="G21" i="1" s="1"/>
  <c r="K21" i="1" s="1"/>
  <c r="I20" i="1" l="1"/>
  <c r="L20" i="1" s="1"/>
  <c r="I21" i="1" l="1"/>
  <c r="L21" i="1" s="1"/>
  <c r="G22" i="1"/>
  <c r="K22" i="1" s="1"/>
  <c r="I22" i="1" l="1"/>
  <c r="L22" i="1" s="1"/>
  <c r="L8" i="1" s="1"/>
  <c r="I26" i="1" l="1"/>
  <c r="L14" i="1" l="1"/>
  <c r="L26" i="1" l="1"/>
  <c r="N15" i="1" l="1"/>
  <c r="N16" i="1"/>
  <c r="N22" i="1"/>
  <c r="N21" i="1"/>
  <c r="N18" i="1"/>
  <c r="N19" i="1"/>
  <c r="N20" i="1"/>
  <c r="N17" i="1"/>
  <c r="N26" i="1" l="1"/>
  <c r="Q15" i="1" s="1"/>
  <c r="Q21" i="1" l="1"/>
  <c r="Q18" i="1"/>
  <c r="Q22" i="1"/>
  <c r="Q19" i="1"/>
  <c r="Q16" i="1"/>
  <c r="Q17" i="1"/>
  <c r="Q20" i="1"/>
  <c r="L10" i="1" l="1"/>
  <c r="L11" i="1"/>
</calcChain>
</file>

<file path=xl/sharedStrings.xml><?xml version="1.0" encoding="utf-8"?>
<sst xmlns="http://schemas.openxmlformats.org/spreadsheetml/2006/main" count="24" uniqueCount="24">
  <si>
    <t>VN (USD)</t>
  </si>
  <si>
    <t>TIR</t>
  </si>
  <si>
    <t>Fecha de Emisión y Liquidación</t>
  </si>
  <si>
    <t>Duration (meses)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</si>
  <si>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</si>
  <si>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</si>
  <si>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</si>
  <si>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</si>
  <si>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</si>
  <si>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</si>
  <si>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</si>
  <si>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</si>
  <si>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</si>
  <si>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</si>
  <si>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</si>
  <si>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</si>
  <si>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</si>
  <si>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Duration (años)</t>
  </si>
  <si>
    <t xml:space="preserve"> </t>
  </si>
  <si>
    <t>ON MSU Green Energy S.A. Clase 3</t>
  </si>
  <si>
    <t>Dólar MEP - 48 meses</t>
  </si>
  <si>
    <t>Precio</t>
  </si>
  <si>
    <t>Tasa Fija a licitar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</si>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</sst>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0" fontId="7" fillId="4" borderId="1" xfId="3" applyNumberFormat="1" applyFont="1" applyFill="1" applyBorder="1" applyProtection="1">
      <protection locked="0"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123825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45E27660-5479-7886-FAEB-C48DDF82A1A6}"/>
            </a:ext>
          </a:extLst>
        </xdr:cNvPr>
        <xdr:cNvSpPr>
          <a:spLocks noChangeAspect="1" noChangeArrowheads="1"/>
        </xdr:cNvSpPr>
      </xdr:nvSpPr>
      <xdr:spPr bwMode="auto">
        <a:xfrm>
          <a:off x="3346450" y="55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2635249</xdr:colOff>
      <xdr:row>1</xdr:row>
      <xdr:rowOff>15875</xdr:rowOff>
    </xdr:from>
    <xdr:to>
      <xdr:col>5</xdr:col>
      <xdr:colOff>1825626</xdr:colOff>
      <xdr:row>3</xdr:row>
      <xdr:rowOff>144545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03A99-4350-2213-CDCA-E23ACC15E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8187" y="198438"/>
          <a:ext cx="1897063" cy="490620"/>
        </a:xfrm>
        <a:prstGeom prst="rect">
          <a:avLst/>
        </a:prstGeom>
      </xdr:spPr>
    </xdr:pic>
    <xdr:clientData/>
  </xdr:twoCellAnchor>
  <xdr:twoCellAnchor editAs="oneCell">
    <xdr:from>
      <xdr:col>10</xdr:col>
      <xdr:colOff>854074</xdr:colOff>
      <xdr:row>1</xdr:row>
      <xdr:rowOff>63500</xdr:rowOff>
    </xdr:from>
    <xdr:to>
      <xdr:col>11</xdr:col>
      <xdr:colOff>1007819</xdr:colOff>
      <xdr:row>4</xdr:row>
      <xdr:rowOff>140834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ADC8D2-0A04-CF54-46F4-39831D5B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8624" y="254000"/>
          <a:ext cx="1544396" cy="648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D177-8F1A-4E1E-A344-B8498CD4B6AA}">
  <sheetPr>
    <pageSetUpPr fitToPage="1"/>
  </sheetPr>
  <dimension ref="A1:Q65"/>
  <sheetViews>
    <sheetView showGridLines="0" tabSelected="1" zoomScale="80" zoomScaleNormal="80" workbookViewId="0">
      <selection activeCell="G10" sqref="G10"/>
    </sheetView>
  </sheetViews>
  <sheetFormatPr baseColWidth="10" defaultColWidth="9.140625" defaultRowHeight="15" customHeight="1" zeroHeight="1"/>
  <cols>
    <col min="1" max="1" width="9.140625" style="5" customWidth="1"/>
    <col min="2" max="2" width="37.28515625" style="5" hidden="1" customWidth="1"/>
    <col min="3" max="3" width="15.85546875" style="5" hidden="1" customWidth="1"/>
    <col min="4" max="4" width="37.28515625" style="5" hidden="1" customWidth="1"/>
    <col min="5" max="5" width="8.85546875" style="43" customWidth="1"/>
    <col min="6" max="6" width="35.85546875" style="44" customWidth="1"/>
    <col min="7" max="7" width="16.7109375" style="43" bestFit="1" customWidth="1"/>
    <col min="8" max="8" width="13.42578125" style="43" bestFit="1" customWidth="1"/>
    <col min="9" max="9" width="14.85546875" style="43" bestFit="1" customWidth="1"/>
    <col min="10" max="10" width="18.42578125" style="43" bestFit="1" customWidth="1"/>
    <col min="11" max="11" width="20.85546875" style="43" bestFit="1" customWidth="1"/>
    <col min="12" max="12" width="16.85546875" style="43" customWidth="1"/>
    <col min="13" max="13" width="14.5703125" style="45" customWidth="1"/>
    <col min="14" max="16" width="9.140625" style="5" hidden="1" customWidth="1"/>
    <col min="17" max="17" width="10.5703125" style="5" hidden="1" customWidth="1"/>
    <col min="18" max="18" width="9.140625" style="5" customWidth="1"/>
    <col min="19" max="16384" width="9.140625" style="5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>
      <c r="A4" s="1"/>
      <c r="B4" s="1"/>
      <c r="C4" s="1"/>
      <c r="D4" s="1"/>
      <c r="E4" s="2"/>
      <c r="F4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19</v>
      </c>
      <c r="G5" s="6"/>
      <c r="H5" s="6"/>
      <c r="I5" s="6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20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0</v>
      </c>
      <c r="G8" s="8">
        <v>10000</v>
      </c>
      <c r="H8" s="2"/>
      <c r="I8" s="2"/>
      <c r="J8" s="59" t="s">
        <v>1</v>
      </c>
      <c r="K8" s="59"/>
      <c r="L8" s="9">
        <f>+XIRR(L14:L22,F14:F22)</f>
        <v>8.6789253354072574E-2</v>
      </c>
      <c r="M8" s="10"/>
    </row>
    <row r="9" spans="1:17">
      <c r="A9" s="1"/>
      <c r="B9" s="1"/>
      <c r="C9" s="1"/>
      <c r="D9" s="1"/>
      <c r="E9" s="2"/>
      <c r="F9" s="7" t="s">
        <v>2</v>
      </c>
      <c r="G9" s="11">
        <v>45646</v>
      </c>
      <c r="H9" s="2"/>
      <c r="I9" s="2"/>
      <c r="J9" s="59" t="s">
        <v>23</v>
      </c>
      <c r="K9" s="59"/>
      <c r="L9" s="9">
        <f>+(((1+L8)^(1/2)-1)*2)</f>
        <v>8.4983696199155023E-2</v>
      </c>
      <c r="M9" s="12"/>
    </row>
    <row r="10" spans="1:17">
      <c r="A10" s="1"/>
      <c r="B10" s="1"/>
      <c r="C10" s="1"/>
      <c r="D10" s="1"/>
      <c r="E10" s="2"/>
      <c r="F10" s="49" t="s">
        <v>22</v>
      </c>
      <c r="G10" s="54">
        <v>8.5000000000000006E-2</v>
      </c>
      <c r="H10" s="2"/>
      <c r="I10" s="2"/>
      <c r="J10" s="59" t="s">
        <v>3</v>
      </c>
      <c r="K10" s="59"/>
      <c r="L10" s="13">
        <f>+SUM(Q15:Q22)/(365/12)</f>
        <v>41.715174091473699</v>
      </c>
      <c r="M10" s="12"/>
    </row>
    <row r="11" spans="1:17">
      <c r="A11" s="1"/>
      <c r="B11" s="1"/>
      <c r="C11" s="1"/>
      <c r="D11" s="1"/>
      <c r="E11" s="2"/>
      <c r="F11" s="50" t="s">
        <v>21</v>
      </c>
      <c r="G11" s="9">
        <v>1</v>
      </c>
      <c r="I11" s="6"/>
      <c r="J11" s="59" t="s">
        <v>17</v>
      </c>
      <c r="K11" s="59"/>
      <c r="L11" s="13">
        <f>+SUM(Q15:Q24)/(365)</f>
        <v>3.4762645076228083</v>
      </c>
      <c r="M11" s="14"/>
      <c r="N11" s="15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6"/>
      <c r="N12" s="15"/>
    </row>
    <row r="13" spans="1:17" s="24" customFormat="1" ht="28.5" customHeight="1" thickBot="1">
      <c r="A13" s="17"/>
      <c r="B13" s="18"/>
      <c r="C13" s="18" t="s">
        <v>4</v>
      </c>
      <c r="D13" s="18"/>
      <c r="E13" s="19"/>
      <c r="F13" s="20" t="s">
        <v>5</v>
      </c>
      <c r="G13" s="20" t="s">
        <v>6</v>
      </c>
      <c r="H13" s="20" t="s">
        <v>7</v>
      </c>
      <c r="I13" s="20" t="s">
        <v>8</v>
      </c>
      <c r="J13" s="20" t="s">
        <v>9</v>
      </c>
      <c r="K13" s="20" t="s">
        <v>10</v>
      </c>
      <c r="L13" s="21" t="s">
        <v>11</v>
      </c>
      <c r="M13" s="22"/>
      <c r="N13" s="23" t="s">
        <v>12</v>
      </c>
      <c r="O13" s="23" t="s">
        <v>13</v>
      </c>
      <c r="Q13" s="23" t="s">
        <v>14</v>
      </c>
    </row>
    <row r="14" spans="1:17">
      <c r="A14" s="1"/>
      <c r="B14" s="25">
        <f>+D14</f>
        <v>45646</v>
      </c>
      <c r="C14" s="26">
        <f>+$G$10</f>
        <v>8.5000000000000006E-2</v>
      </c>
      <c r="D14" s="25">
        <f>+G9</f>
        <v>45646</v>
      </c>
      <c r="E14" s="53"/>
      <c r="F14" s="27">
        <f>+G9</f>
        <v>45646</v>
      </c>
      <c r="G14" s="51">
        <f>+G8</f>
        <v>10000</v>
      </c>
      <c r="H14" s="29"/>
      <c r="I14" s="28"/>
      <c r="J14" s="51"/>
      <c r="K14" s="51">
        <f t="shared" ref="K14:K18" si="0">+G14-J14</f>
        <v>10000</v>
      </c>
      <c r="L14" s="30">
        <f>-G14*G11</f>
        <v>-10000</v>
      </c>
      <c r="M14" s="31"/>
      <c r="N14" s="32"/>
      <c r="O14" s="32"/>
    </row>
    <row r="15" spans="1:17">
      <c r="A15" s="1"/>
      <c r="B15" s="25">
        <v>45828</v>
      </c>
      <c r="C15" s="26">
        <f t="shared" ref="C15:C22" si="1">+$G$10</f>
        <v>8.5000000000000006E-2</v>
      </c>
      <c r="D15" s="33">
        <f t="shared" ref="D15:D22" si="2">+B15</f>
        <v>45828</v>
      </c>
      <c r="E15" s="53"/>
      <c r="F15" s="34">
        <f>+D15</f>
        <v>45828</v>
      </c>
      <c r="G15" s="51">
        <f>+K14</f>
        <v>10000</v>
      </c>
      <c r="H15" s="35">
        <f>+B15-B14</f>
        <v>182</v>
      </c>
      <c r="I15" s="28">
        <f>+G15*($G$10)*(H15)/365</f>
        <v>423.83561643835623</v>
      </c>
      <c r="J15" s="51"/>
      <c r="K15" s="51">
        <f t="shared" si="0"/>
        <v>10000</v>
      </c>
      <c r="L15" s="30">
        <f t="shared" ref="L15:L18" si="3">+I15+J15</f>
        <v>423.83561643835623</v>
      </c>
      <c r="M15" s="31"/>
      <c r="N15" s="36">
        <f>+L15/(1+$L$8)^((O15)/365)</f>
        <v>406.60648013944689</v>
      </c>
      <c r="O15" s="37">
        <f>+F15-$F$14</f>
        <v>182</v>
      </c>
      <c r="Q15" s="38">
        <f t="shared" ref="Q15:Q22" si="4">+(N15/$N$26)*O15</f>
        <v>7.4002380009318189</v>
      </c>
    </row>
    <row r="16" spans="1:17">
      <c r="A16" s="1"/>
      <c r="B16" s="25">
        <v>46011</v>
      </c>
      <c r="C16" s="26">
        <f t="shared" si="1"/>
        <v>8.5000000000000006E-2</v>
      </c>
      <c r="D16" s="33">
        <f>+B16+2</f>
        <v>46013</v>
      </c>
      <c r="E16" s="53"/>
      <c r="F16" s="34">
        <f t="shared" ref="F16:F18" si="5">+D16</f>
        <v>46013</v>
      </c>
      <c r="G16" s="51">
        <f>+K15</f>
        <v>10000</v>
      </c>
      <c r="H16" s="35">
        <f t="shared" ref="H16:H22" si="6">+B16-B15</f>
        <v>183</v>
      </c>
      <c r="I16" s="28">
        <f t="shared" ref="I16:I18" si="7">+G16*($G$10)*(H16)/365</f>
        <v>426.16438356164389</v>
      </c>
      <c r="J16" s="51"/>
      <c r="K16" s="51">
        <f>+G16-J16</f>
        <v>10000</v>
      </c>
      <c r="L16" s="30">
        <f t="shared" si="3"/>
        <v>426.16438356164389</v>
      </c>
      <c r="M16" s="31"/>
      <c r="N16" s="36">
        <f>+L16/(1+$L$8)^((O16)/365)</f>
        <v>391.95278899991126</v>
      </c>
      <c r="O16" s="37">
        <f>+F16-$F$14</f>
        <v>367</v>
      </c>
      <c r="Q16" s="38">
        <f t="shared" si="4"/>
        <v>14.384667477578692</v>
      </c>
    </row>
    <row r="17" spans="1:17">
      <c r="A17" s="1"/>
      <c r="B17" s="25">
        <v>46193</v>
      </c>
      <c r="C17" s="26">
        <f t="shared" si="1"/>
        <v>8.5000000000000006E-2</v>
      </c>
      <c r="D17" s="33">
        <f>+B17+2</f>
        <v>46195</v>
      </c>
      <c r="E17" s="53"/>
      <c r="F17" s="34">
        <f t="shared" si="5"/>
        <v>46195</v>
      </c>
      <c r="G17" s="51">
        <f>+K16</f>
        <v>10000</v>
      </c>
      <c r="H17" s="35">
        <f t="shared" si="6"/>
        <v>182</v>
      </c>
      <c r="I17" s="28">
        <f t="shared" si="7"/>
        <v>423.83561643835623</v>
      </c>
      <c r="J17" s="51"/>
      <c r="K17" s="51">
        <f t="shared" si="0"/>
        <v>10000</v>
      </c>
      <c r="L17" s="30">
        <f t="shared" si="3"/>
        <v>423.83561643835623</v>
      </c>
      <c r="M17" s="31"/>
      <c r="N17" s="36">
        <f>+L17/(1+$L$8)^((O17)/365)</f>
        <v>373.96495358003227</v>
      </c>
      <c r="O17" s="37">
        <f>+F17-$F$14</f>
        <v>549</v>
      </c>
      <c r="Q17" s="38">
        <f t="shared" si="4"/>
        <v>20.530676124644778</v>
      </c>
    </row>
    <row r="18" spans="1:17">
      <c r="A18" s="1"/>
      <c r="B18" s="25">
        <v>46376</v>
      </c>
      <c r="C18" s="26">
        <f t="shared" si="1"/>
        <v>8.5000000000000006E-2</v>
      </c>
      <c r="D18" s="33">
        <f>+B18+1</f>
        <v>46377</v>
      </c>
      <c r="E18" s="53"/>
      <c r="F18" s="34">
        <f t="shared" si="5"/>
        <v>46377</v>
      </c>
      <c r="G18" s="51">
        <f t="shared" ref="G18" si="8">+K17</f>
        <v>10000</v>
      </c>
      <c r="H18" s="35">
        <f t="shared" si="6"/>
        <v>183</v>
      </c>
      <c r="I18" s="28">
        <f t="shared" si="7"/>
        <v>426.16438356164389</v>
      </c>
      <c r="J18" s="51"/>
      <c r="K18" s="51">
        <f t="shared" si="0"/>
        <v>10000</v>
      </c>
      <c r="L18" s="30">
        <f t="shared" si="3"/>
        <v>426.16438356164389</v>
      </c>
      <c r="M18" s="31"/>
      <c r="N18" s="36">
        <f t="shared" ref="N18" si="9">+L18/(1+$L$8)^((O18)/365)</f>
        <v>360.73431117919262</v>
      </c>
      <c r="O18" s="37">
        <f t="shared" ref="O18" si="10">+F18-$F$14</f>
        <v>731</v>
      </c>
      <c r="Q18" s="38">
        <f t="shared" si="4"/>
        <v>26.369678369530572</v>
      </c>
    </row>
    <row r="19" spans="1:17">
      <c r="A19" s="1"/>
      <c r="B19" s="25">
        <v>46558</v>
      </c>
      <c r="C19" s="26">
        <f t="shared" si="1"/>
        <v>8.5000000000000006E-2</v>
      </c>
      <c r="D19" s="33">
        <f>+B19+1</f>
        <v>46559</v>
      </c>
      <c r="E19" s="53"/>
      <c r="F19" s="34">
        <f>+D19</f>
        <v>46559</v>
      </c>
      <c r="G19" s="51">
        <f>+K18</f>
        <v>10000</v>
      </c>
      <c r="H19" s="35">
        <f t="shared" si="6"/>
        <v>182</v>
      </c>
      <c r="I19" s="28">
        <f>+G19*($G$10)*(H19)/365</f>
        <v>423.83561643835623</v>
      </c>
      <c r="J19" s="51"/>
      <c r="K19" s="51">
        <f t="shared" ref="K19:K22" si="11">+G19-J19</f>
        <v>10000</v>
      </c>
      <c r="L19" s="30">
        <f t="shared" ref="L19:L22" si="12">+I19+J19</f>
        <v>423.83561643835623</v>
      </c>
      <c r="M19" s="31"/>
      <c r="N19" s="36">
        <f>+L19/(1+$L$8)^((O19)/365)</f>
        <v>344.17918106683572</v>
      </c>
      <c r="O19" s="37">
        <f>+F19-$F$14</f>
        <v>913</v>
      </c>
      <c r="Q19" s="38">
        <f t="shared" si="4"/>
        <v>31.423559496344655</v>
      </c>
    </row>
    <row r="20" spans="1:17">
      <c r="A20" s="1"/>
      <c r="B20" s="25">
        <v>46741</v>
      </c>
      <c r="C20" s="26">
        <f t="shared" si="1"/>
        <v>8.5000000000000006E-2</v>
      </c>
      <c r="D20" s="33">
        <f t="shared" si="2"/>
        <v>46741</v>
      </c>
      <c r="E20" s="53"/>
      <c r="F20" s="34">
        <f t="shared" ref="F20:F22" si="13">+D20</f>
        <v>46741</v>
      </c>
      <c r="G20" s="51">
        <f>+K19</f>
        <v>10000</v>
      </c>
      <c r="H20" s="35">
        <f t="shared" si="6"/>
        <v>183</v>
      </c>
      <c r="I20" s="28">
        <f t="shared" ref="I20:I22" si="14">+G20*($G$10)*(H20)/365</f>
        <v>426.16438356164389</v>
      </c>
      <c r="J20" s="51"/>
      <c r="K20" s="51">
        <f t="shared" si="11"/>
        <v>10000</v>
      </c>
      <c r="L20" s="30">
        <f t="shared" si="12"/>
        <v>426.16438356164389</v>
      </c>
      <c r="M20" s="31"/>
      <c r="N20" s="36">
        <f>+L20/(1+$L$8)^((O20)/365)</f>
        <v>332.00234036848781</v>
      </c>
      <c r="O20" s="37">
        <f t="shared" ref="O20" si="15">+F20-$F$14</f>
        <v>1095</v>
      </c>
      <c r="Q20" s="38">
        <f t="shared" si="4"/>
        <v>36.35425657686433</v>
      </c>
    </row>
    <row r="21" spans="1:17">
      <c r="A21" s="1"/>
      <c r="B21" s="25">
        <v>46924</v>
      </c>
      <c r="C21" s="26">
        <f t="shared" si="1"/>
        <v>8.5000000000000006E-2</v>
      </c>
      <c r="D21" s="33">
        <f t="shared" si="2"/>
        <v>46924</v>
      </c>
      <c r="E21" s="53"/>
      <c r="F21" s="34">
        <f t="shared" si="13"/>
        <v>46924</v>
      </c>
      <c r="G21" s="51">
        <f t="shared" ref="G21:G22" si="16">+K20</f>
        <v>10000</v>
      </c>
      <c r="H21" s="35">
        <f t="shared" si="6"/>
        <v>183</v>
      </c>
      <c r="I21" s="28">
        <f t="shared" si="14"/>
        <v>426.16438356164389</v>
      </c>
      <c r="J21" s="51"/>
      <c r="K21" s="51">
        <f t="shared" si="11"/>
        <v>10000</v>
      </c>
      <c r="L21" s="30">
        <f t="shared" si="12"/>
        <v>426.16438356164389</v>
      </c>
      <c r="M21" s="31"/>
      <c r="N21" s="36">
        <f>+L21/(1+$L$8)^((O21)/365)</f>
        <v>318.43365620358514</v>
      </c>
      <c r="O21" s="37">
        <f>+F21-$F$14</f>
        <v>1278</v>
      </c>
      <c r="Q21" s="38">
        <f t="shared" si="4"/>
        <v>40.695821605938285</v>
      </c>
    </row>
    <row r="22" spans="1:17" ht="15.75" thickBot="1">
      <c r="A22" s="1"/>
      <c r="B22" s="25">
        <v>47107</v>
      </c>
      <c r="C22" s="26">
        <f t="shared" si="1"/>
        <v>8.5000000000000006E-2</v>
      </c>
      <c r="D22" s="33">
        <f t="shared" si="2"/>
        <v>47107</v>
      </c>
      <c r="E22" s="53"/>
      <c r="F22" s="34">
        <f t="shared" si="13"/>
        <v>47107</v>
      </c>
      <c r="G22" s="51">
        <f t="shared" si="16"/>
        <v>10000</v>
      </c>
      <c r="H22" s="35">
        <f t="shared" si="6"/>
        <v>183</v>
      </c>
      <c r="I22" s="28">
        <f t="shared" si="14"/>
        <v>426.16438356164389</v>
      </c>
      <c r="J22" s="51">
        <f>+G8</f>
        <v>10000</v>
      </c>
      <c r="K22" s="51">
        <f t="shared" si="11"/>
        <v>0</v>
      </c>
      <c r="L22" s="30">
        <f t="shared" si="12"/>
        <v>10426.164383561643</v>
      </c>
      <c r="M22" s="31"/>
      <c r="N22" s="36">
        <f t="shared" ref="N22" si="17">+L22/(1+$L$8)^((O22)/365)</f>
        <v>7472.1262041491591</v>
      </c>
      <c r="O22" s="37">
        <f t="shared" ref="O22" si="18">+F22-$F$14</f>
        <v>1461</v>
      </c>
      <c r="Q22" s="38">
        <f t="shared" si="4"/>
        <v>1091.6776476304919</v>
      </c>
    </row>
    <row r="23" spans="1:17" hidden="1">
      <c r="A23" s="1"/>
      <c r="B23" s="25"/>
      <c r="C23" s="26"/>
      <c r="D23" s="33"/>
      <c r="E23" s="53"/>
      <c r="F23" s="34"/>
      <c r="G23" s="51"/>
      <c r="H23" s="35"/>
      <c r="I23" s="28"/>
      <c r="J23" s="51"/>
      <c r="K23" s="51"/>
      <c r="L23" s="30"/>
      <c r="M23" s="31"/>
      <c r="N23" s="36"/>
      <c r="O23" s="37"/>
      <c r="Q23" s="38"/>
    </row>
    <row r="24" spans="1:17" hidden="1">
      <c r="A24" s="1"/>
      <c r="B24" s="25"/>
      <c r="C24" s="26"/>
      <c r="D24" s="33"/>
      <c r="E24" s="53"/>
      <c r="F24" s="34"/>
      <c r="G24" s="51"/>
      <c r="H24" s="35"/>
      <c r="I24" s="28"/>
      <c r="J24" s="51"/>
      <c r="K24" s="51"/>
      <c r="L24" s="30"/>
      <c r="M24" s="31"/>
      <c r="N24" s="36"/>
      <c r="O24" s="37"/>
      <c r="Q24" s="38"/>
    </row>
    <row r="25" spans="1:17" ht="15.75" hidden="1" thickBot="1">
      <c r="A25" s="1"/>
      <c r="B25" s="25"/>
      <c r="C25" s="26"/>
      <c r="D25" s="33"/>
      <c r="E25" s="53"/>
      <c r="F25" s="34"/>
      <c r="G25" s="51"/>
      <c r="H25" s="35"/>
      <c r="I25" s="28"/>
      <c r="J25" s="51"/>
      <c r="K25" s="51"/>
      <c r="L25" s="30"/>
      <c r="M25" s="31"/>
      <c r="N25" s="36"/>
      <c r="O25" s="37"/>
      <c r="Q25" s="38"/>
    </row>
    <row r="26" spans="1:17" ht="15.75" thickBot="1">
      <c r="A26" s="1"/>
      <c r="B26" s="39"/>
      <c r="C26" s="26"/>
      <c r="D26" s="1"/>
      <c r="E26" s="2"/>
      <c r="F26" s="55" t="s">
        <v>15</v>
      </c>
      <c r="G26" s="56"/>
      <c r="H26" s="57"/>
      <c r="I26" s="40">
        <f>SUM(I15:I24)</f>
        <v>3402.3287671232874</v>
      </c>
      <c r="J26" s="52">
        <f>SUM(J15:J24)</f>
        <v>10000</v>
      </c>
      <c r="K26" s="52"/>
      <c r="L26" s="41">
        <f>SUM(L14:L24)</f>
        <v>3402.3287671232874</v>
      </c>
      <c r="M26" s="4"/>
      <c r="N26" s="42">
        <f>SUM(N15:N24)</f>
        <v>9999.9999156866506</v>
      </c>
    </row>
    <row r="27" spans="1:17" ht="15" customHeight="1">
      <c r="E27" s="43" t="s">
        <v>18</v>
      </c>
    </row>
    <row r="28" spans="1:17" s="46" customFormat="1" ht="23.1" customHeight="1">
      <c r="E28" s="47"/>
      <c r="F28" s="58" t="s">
        <v>16</v>
      </c>
      <c r="G28" s="58"/>
      <c r="H28" s="58"/>
      <c r="I28" s="58"/>
      <c r="J28" s="58"/>
      <c r="K28" s="58"/>
      <c r="L28" s="58"/>
      <c r="M28" s="48"/>
    </row>
    <row r="29" spans="1:17" s="46" customFormat="1" ht="21" customHeight="1">
      <c r="E29" s="47"/>
      <c r="F29" s="58"/>
      <c r="G29" s="58"/>
      <c r="H29" s="58"/>
      <c r="I29" s="58"/>
      <c r="J29" s="58"/>
      <c r="K29" s="58"/>
      <c r="L29" s="58"/>
      <c r="M29" s="48"/>
    </row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</sheetData>
  <sheetProtection algorithmName="SHA-512" hashValue="oqDDfoLmYmMNT9lGLMfeIXycEN6L8tuq9Ky+U+b/ZfkErc7KZk2K2uj5shMhJHRm4QkLH/tgWrVlmV3iBXHl9w==" saltValue="FwLQESh2iy928Z1N+Cqbog==" spinCount="100000" sheet="1" selectLockedCells="1"/>
  <mergeCells count="6">
    <mergeCell ref="F26:H26"/>
    <mergeCell ref="F28:L29"/>
    <mergeCell ref="J11:K11"/>
    <mergeCell ref="J8:K8"/>
    <mergeCell ref="J9:K9"/>
    <mergeCell ref="J10:K10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MSU Clase 3</vt:lpstr>
      <vt:lpstr>'ON MSU Clase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2021-09-15T11:57:40Z</dcterms:created>
  <dcterms:modified xsi:type="dcterms:W3CDTF">2024-12-18T14:13:54Z</dcterms:modified>
</cp:coreProperties>
</file>