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rovincia de Chaco\Lettras Clases 5 (Reapertura), 12 (Nueva) y 13 (nueva)\"/>
    </mc:Choice>
  </mc:AlternateContent>
  <xr:revisionPtr revIDLastSave="0" documentId="13_ncr:1_{6895E8DA-5A9B-4C62-86FB-462D54FD1B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lase 5 (Reapertura)" sheetId="15" r:id="rId1"/>
    <sheet name="Clase 12" sheetId="18" r:id="rId2"/>
    <sheet name="Clase 13" sheetId="17" r:id="rId3"/>
  </sheets>
  <definedNames>
    <definedName name="_xlnm.Print_Area" localSheetId="1">'Clase 12'!$A$4:$P$21</definedName>
    <definedName name="_xlnm.Print_Area" localSheetId="2">'Clase 13'!$A$4:$P$23</definedName>
    <definedName name="_xlnm.Print_Area" localSheetId="0">'Clase 5 (Reapertura)'!$A$4:$P$23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5" l="1"/>
  <c r="O18" i="15"/>
  <c r="D18" i="15"/>
  <c r="H18" i="15"/>
  <c r="G14" i="15" l="1"/>
  <c r="O18" i="17" l="1"/>
  <c r="I18" i="17"/>
  <c r="H18" i="17"/>
  <c r="D17" i="17"/>
  <c r="C17" i="17"/>
  <c r="O16" i="18"/>
  <c r="J16" i="18"/>
  <c r="I16" i="18"/>
  <c r="L16" i="18" s="1"/>
  <c r="D16" i="18"/>
  <c r="D15" i="18"/>
  <c r="B17" i="15"/>
  <c r="J27" i="18"/>
  <c r="C16" i="18"/>
  <c r="G15" i="18"/>
  <c r="K15" i="18" s="1"/>
  <c r="G16" i="18" s="1"/>
  <c r="F15" i="18"/>
  <c r="C15" i="18"/>
  <c r="B15" i="18"/>
  <c r="B16" i="18" s="1"/>
  <c r="L10" i="18"/>
  <c r="L9" i="18" l="1"/>
  <c r="N16" i="18" s="1"/>
  <c r="F16" i="18"/>
  <c r="H16" i="18"/>
  <c r="K16" i="18"/>
  <c r="L15" i="18"/>
  <c r="I27" i="18" l="1"/>
  <c r="L27" i="18" l="1"/>
  <c r="N27" i="18" l="1"/>
  <c r="L12" i="18" s="1"/>
  <c r="Q16" i="18" l="1"/>
  <c r="L11" i="18" s="1"/>
  <c r="J18" i="17"/>
  <c r="J29" i="17" s="1"/>
  <c r="C18" i="17"/>
  <c r="G17" i="17"/>
  <c r="K17" i="17" s="1"/>
  <c r="G18" i="17" s="1"/>
  <c r="F17" i="17"/>
  <c r="B17" i="17"/>
  <c r="B18" i="17" s="1"/>
  <c r="D18" i="17" l="1"/>
  <c r="F18" i="17" s="1"/>
  <c r="K18" i="17"/>
  <c r="L17" i="17"/>
  <c r="I29" i="17" l="1"/>
  <c r="L18" i="17"/>
  <c r="L9" i="17" l="1"/>
  <c r="L10" i="17" s="1"/>
  <c r="L29" i="17"/>
  <c r="N18" i="17"/>
  <c r="N29" i="17" l="1"/>
  <c r="L12" i="17" s="1"/>
  <c r="Q18" i="17" l="1"/>
  <c r="L11" i="17" s="1"/>
  <c r="J18" i="15" l="1"/>
  <c r="J29" i="15" s="1"/>
  <c r="C18" i="15"/>
  <c r="G17" i="15"/>
  <c r="L17" i="15" s="1"/>
  <c r="F17" i="15"/>
  <c r="D17" i="15" s="1"/>
  <c r="C17" i="15"/>
  <c r="K17" i="15" l="1"/>
  <c r="G18" i="15" s="1"/>
  <c r="F18" i="15"/>
  <c r="L18" i="15" l="1"/>
  <c r="I18" i="15"/>
  <c r="L9" i="15"/>
  <c r="L10" i="15" s="1"/>
  <c r="K18" i="15"/>
  <c r="I29" i="15"/>
  <c r="N18" i="15" l="1"/>
  <c r="L29" i="15"/>
  <c r="N29" i="15" l="1"/>
  <c r="Q18" i="15" l="1"/>
  <c r="L11" i="15" s="1"/>
</calcChain>
</file>

<file path=xl/sharedStrings.xml><?xml version="1.0" encoding="utf-8"?>
<sst xmlns="http://schemas.openxmlformats.org/spreadsheetml/2006/main" count="69" uniqueCount="36">
  <si>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</si>
  <si>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</si>
  <si>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</si>
  <si>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</si>
  <si>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</si>
  <si>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</si>
  <si>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</si>
  <si>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</si>
  <si>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</si>
  <si>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</si>
  <si>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</si>
  <si>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</si>
  <si>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Capital (AR$)</t>
  </si>
  <si>
    <t>Intereses (AR$)</t>
  </si>
  <si>
    <t>Amortización (AR$)</t>
  </si>
  <si>
    <t>Capital Residual (AR$)</t>
  </si>
  <si>
    <t>Flujo (AR$)</t>
  </si>
  <si>
    <t>TNA</t>
  </si>
  <si>
    <t>Fecha de Emisión Original</t>
  </si>
  <si>
    <t>Cupón Tasa Fija (TNA)</t>
  </si>
  <si>
    <t xml:space="preserve">VN </t>
  </si>
  <si>
    <t>Fecha de Reapertura</t>
  </si>
  <si>
    <t xml:space="preserve">Precio de Emisión | A licitar </t>
  </si>
  <si>
    <t>Letras de Tesorería de la Provincia del Chaco</t>
  </si>
  <si>
    <t>Margen a licitar</t>
  </si>
  <si>
    <t>TAMAR Proyectada</t>
  </si>
  <si>
    <t>Fecha Calendario</t>
  </si>
  <si>
    <t>Fecha de pago</t>
  </si>
  <si>
    <t>Pesos - 91 días</t>
  </si>
  <si>
    <t>Tasa a Licitar</t>
  </si>
  <si>
    <t>Clase 5 (Reapertura)</t>
  </si>
  <si>
    <t>Pesos - 28 días</t>
  </si>
  <si>
    <t>Letras de Tesorería de la Provincia del Chaco Clase 12</t>
  </si>
  <si>
    <t>Letras de Tesorería de la Provincia del Chaco Clase 13</t>
  </si>
  <si>
    <t xml:space="preserve">Pesos - 182días </t>
  </si>
  <si>
    <t>Total a Integrar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</si>
</sst>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  <numFmt numFmtId="175" formatCode="0.0000%"/>
  </numFmts>
  <fonts count="14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3" fontId="13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0" xfId="0" applyFont="1" applyProtection="1">
      <protection hidden="1"/>
    </xf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1" fillId="0" borderId="0" xfId="0" applyNumberFormat="1" applyFont="1" applyProtection="1">
      <protection hidden="1"/>
    </xf>
    <xf numFmtId="167" fontId="4" fillId="2" borderId="4" xfId="0" applyNumberFormat="1" applyFont="1" applyFill="1" applyBorder="1" applyProtection="1">
      <protection hidden="1"/>
    </xf>
    <xf numFmtId="2" fontId="11" fillId="0" borderId="0" xfId="0" applyNumberFormat="1" applyFont="1" applyAlignment="1">
      <alignment horizontal="right" indent="1"/>
    </xf>
    <xf numFmtId="167" fontId="11" fillId="5" borderId="0" xfId="0" applyNumberFormat="1" applyFont="1" applyFill="1" applyProtection="1">
      <protection hidden="1"/>
    </xf>
    <xf numFmtId="167" fontId="4" fillId="2" borderId="7" xfId="0" applyNumberFormat="1" applyFont="1" applyFill="1" applyBorder="1" applyProtection="1">
      <protection hidden="1"/>
    </xf>
    <xf numFmtId="1" fontId="11" fillId="0" borderId="0" xfId="0" applyNumberFormat="1" applyFont="1" applyAlignment="1">
      <alignment horizontal="right" indent="1"/>
    </xf>
    <xf numFmtId="168" fontId="3" fillId="0" borderId="0" xfId="0" applyNumberFormat="1" applyFont="1"/>
    <xf numFmtId="170" fontId="3" fillId="0" borderId="11" xfId="0" applyNumberFormat="1" applyFont="1" applyBorder="1"/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/>
    <xf numFmtId="0" fontId="5" fillId="0" borderId="0" xfId="3" applyFont="1" applyProtection="1">
      <protection hidden="1"/>
    </xf>
    <xf numFmtId="166" fontId="6" fillId="4" borderId="2" xfId="3" applyNumberFormat="1" applyFont="1" applyFill="1" applyBorder="1" applyAlignment="1" applyProtection="1">
      <alignment horizontal="left"/>
      <protection hidden="1"/>
    </xf>
    <xf numFmtId="170" fontId="7" fillId="3" borderId="2" xfId="4" applyNumberFormat="1" applyFont="1" applyFill="1" applyBorder="1" applyProtection="1">
      <protection locked="0" hidden="1"/>
    </xf>
    <xf numFmtId="14" fontId="7" fillId="2" borderId="2" xfId="3" applyNumberFormat="1" applyFont="1" applyFill="1" applyBorder="1" applyProtection="1">
      <protection hidden="1"/>
    </xf>
    <xf numFmtId="165" fontId="9" fillId="5" borderId="0" xfId="4" applyFont="1" applyFill="1" applyBorder="1" applyProtection="1">
      <protection hidden="1"/>
    </xf>
    <xf numFmtId="165" fontId="7" fillId="2" borderId="2" xfId="4" applyFont="1" applyFill="1" applyBorder="1" applyProtection="1">
      <protection hidden="1"/>
    </xf>
    <xf numFmtId="0" fontId="4" fillId="0" borderId="0" xfId="3" applyFont="1"/>
    <xf numFmtId="0" fontId="10" fillId="5" borderId="0" xfId="3" applyFont="1" applyFill="1" applyAlignment="1" applyProtection="1">
      <alignment horizontal="center"/>
      <protection hidden="1"/>
    </xf>
    <xf numFmtId="0" fontId="11" fillId="0" borderId="0" xfId="3" applyFont="1" applyProtection="1">
      <protection hidden="1"/>
    </xf>
    <xf numFmtId="10" fontId="4" fillId="0" borderId="0" xfId="3" applyNumberFormat="1" applyFont="1" applyProtection="1">
      <protection hidden="1"/>
    </xf>
    <xf numFmtId="0" fontId="11" fillId="5" borderId="0" xfId="3" applyFont="1" applyFill="1" applyProtection="1">
      <protection hidden="1"/>
    </xf>
    <xf numFmtId="0" fontId="3" fillId="5" borderId="0" xfId="3" applyFont="1" applyFill="1"/>
    <xf numFmtId="0" fontId="3" fillId="0" borderId="0" xfId="3" applyFont="1" applyAlignment="1">
      <alignment horizontal="center" vertical="center" wrapText="1"/>
    </xf>
    <xf numFmtId="166" fontId="12" fillId="0" borderId="1" xfId="3" applyNumberFormat="1" applyFont="1" applyBorder="1" applyAlignment="1">
      <alignment horizontal="center" vertical="center" wrapText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9" fontId="3" fillId="0" borderId="0" xfId="3" applyNumberFormat="1" applyFont="1"/>
    <xf numFmtId="167" fontId="11" fillId="0" borderId="0" xfId="3" applyNumberFormat="1" applyFont="1"/>
    <xf numFmtId="167" fontId="4" fillId="0" borderId="0" xfId="3" applyNumberFormat="1" applyFont="1" applyProtection="1"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2" fontId="11" fillId="5" borderId="0" xfId="3" applyNumberFormat="1" applyFont="1" applyFill="1" applyAlignment="1" applyProtection="1">
      <alignment horizontal="right" indent="1"/>
      <protection hidden="1"/>
    </xf>
    <xf numFmtId="166" fontId="4" fillId="0" borderId="0" xfId="3" applyNumberFormat="1" applyFont="1"/>
    <xf numFmtId="171" fontId="4" fillId="2" borderId="0" xfId="3" applyNumberFormat="1" applyFont="1" applyFill="1" applyProtection="1">
      <protection hidden="1"/>
    </xf>
    <xf numFmtId="171" fontId="4" fillId="2" borderId="5" xfId="3" applyNumberFormat="1" applyFont="1" applyFill="1" applyBorder="1" applyAlignment="1" applyProtection="1">
      <alignment horizontal="right" indent="1"/>
      <protection hidden="1"/>
    </xf>
    <xf numFmtId="171" fontId="4" fillId="2" borderId="8" xfId="3" applyNumberFormat="1" applyFont="1" applyFill="1" applyBorder="1" applyProtection="1"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172" fontId="4" fillId="2" borderId="0" xfId="3" applyNumberFormat="1" applyFont="1" applyFill="1" applyAlignment="1" applyProtection="1">
      <alignment horizontal="right" indent="1"/>
      <protection hidden="1"/>
    </xf>
    <xf numFmtId="173" fontId="4" fillId="2" borderId="0" xfId="3" applyNumberFormat="1" applyFont="1" applyFill="1" applyProtection="1"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  <xf numFmtId="0" fontId="8" fillId="6" borderId="10" xfId="2" applyFont="1" applyFill="1" applyBorder="1" applyAlignment="1" applyProtection="1">
      <alignment horizontal="center" vertical="center" wrapText="1"/>
      <protection hidden="1"/>
    </xf>
    <xf numFmtId="174" fontId="3" fillId="0" borderId="0" xfId="3" applyNumberFormat="1" applyFont="1"/>
    <xf numFmtId="171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3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10" xfId="2" applyNumberFormat="1" applyFont="1" applyFill="1" applyBorder="1" applyAlignment="1" applyProtection="1">
      <alignment horizontal="center" vertical="center" wrapText="1"/>
      <protection hidden="1"/>
    </xf>
    <xf numFmtId="10" fontId="7" fillId="3" borderId="2" xfId="1" applyNumberFormat="1" applyFont="1" applyFill="1" applyBorder="1" applyProtection="1">
      <protection locked="0" hidden="1"/>
    </xf>
    <xf numFmtId="166" fontId="8" fillId="4" borderId="2" xfId="0" applyNumberFormat="1" applyFont="1" applyFill="1" applyBorder="1" applyAlignment="1" applyProtection="1">
      <alignment horizontal="left"/>
      <protection hidden="1"/>
    </xf>
    <xf numFmtId="166" fontId="8" fillId="4" borderId="12" xfId="0" applyNumberFormat="1" applyFont="1" applyFill="1" applyBorder="1" applyAlignment="1" applyProtection="1">
      <alignment vertical="center"/>
      <protection hidden="1"/>
    </xf>
    <xf numFmtId="10" fontId="7" fillId="2" borderId="12" xfId="1" applyNumberFormat="1" applyFont="1" applyFill="1" applyBorder="1" applyAlignment="1" applyProtection="1">
      <alignment vertical="center"/>
      <protection hidden="1"/>
    </xf>
    <xf numFmtId="0" fontId="8" fillId="5" borderId="3" xfId="0" applyFont="1" applyFill="1" applyBorder="1" applyProtection="1">
      <protection hidden="1"/>
    </xf>
    <xf numFmtId="166" fontId="8" fillId="4" borderId="0" xfId="0" applyNumberFormat="1" applyFont="1" applyFill="1" applyAlignment="1" applyProtection="1">
      <alignment horizontal="left"/>
      <protection hidden="1"/>
    </xf>
    <xf numFmtId="170" fontId="11" fillId="0" borderId="0" xfId="4" applyNumberFormat="1" applyFont="1" applyAlignment="1" applyProtection="1"/>
    <xf numFmtId="175" fontId="7" fillId="3" borderId="2" xfId="1" applyNumberFormat="1" applyFont="1" applyFill="1" applyBorder="1" applyProtection="1">
      <protection locked="0" hidden="1"/>
    </xf>
    <xf numFmtId="0" fontId="8" fillId="0" borderId="0" xfId="0" applyFont="1" applyAlignment="1" applyProtection="1">
      <alignment horizontal="right" indent="1"/>
      <protection hidden="1"/>
    </xf>
    <xf numFmtId="10" fontId="7" fillId="0" borderId="0" xfId="1" applyNumberFormat="1" applyFont="1" applyFill="1" applyBorder="1" applyProtection="1">
      <protection hidden="1"/>
    </xf>
    <xf numFmtId="165" fontId="7" fillId="2" borderId="12" xfId="4" applyFont="1" applyFill="1" applyBorder="1" applyAlignment="1" applyProtection="1">
      <alignment vertical="center"/>
      <protection hidden="1"/>
    </xf>
    <xf numFmtId="174" fontId="7" fillId="3" borderId="12" xfId="1" applyNumberFormat="1" applyFont="1" applyFill="1" applyBorder="1" applyAlignment="1" applyProtection="1">
      <alignment vertical="center"/>
      <protection locked="0" hidden="1"/>
    </xf>
    <xf numFmtId="43" fontId="3" fillId="0" borderId="0" xfId="7" applyFont="1"/>
    <xf numFmtId="0" fontId="8" fillId="4" borderId="3" xfId="0" applyFont="1" applyFill="1" applyBorder="1" applyAlignment="1" applyProtection="1">
      <alignment horizontal="right" inden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</cellXfs>
  <cellStyles count="8">
    <cellStyle name="Millares" xfId="7" builtinId="3"/>
    <cellStyle name="Millares 2" xfId="4" xr:uid="{7991B591-6442-474D-A7CE-578C4E2BF367}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27BCDC23-A7FF-4860-BD97-642DD810E3D4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AB02E0-EDE8-4AEE-AA61-40FECEBD3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7436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B7ADE4-6A93-49B1-90B3-BD6AD64A9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5906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1C0257-22C9-4263-9401-D6923E28C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1FB4F2-38B5-4F46-B6EB-4FBF1264E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893D00-1BC9-45CB-8DF2-9E3DA9BFD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E907F5-CFF9-4992-B7E3-F508272C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12F85-0409-428B-BB38-631157F27505}">
  <sheetPr>
    <pageSetUpPr fitToPage="1"/>
  </sheetPr>
  <dimension ref="A1:CX58"/>
  <sheetViews>
    <sheetView showGridLines="0" tabSelected="1" zoomScale="80" zoomScaleNormal="80" workbookViewId="0">
      <selection activeCell="G12" sqref="G12"/>
    </sheetView>
  </sheetViews>
  <sheetFormatPr baseColWidth="10" defaultColWidth="11.42578125" defaultRowHeight="15" customHeight="1" zeroHeight="1" outlineLevelCol="1"/>
  <cols>
    <col min="1" max="1" width="17.140625" style="19" customWidth="1"/>
    <col min="2" max="2" width="34.42578125" style="19" hidden="1" customWidth="1" outlineLevel="1"/>
    <col min="3" max="3" width="20.85546875" style="19" hidden="1" customWidth="1" outlineLevel="1"/>
    <col min="4" max="4" width="34.42578125" style="19" hidden="1" customWidth="1" outlineLevel="1"/>
    <col min="5" max="5" width="11.140625" style="26" hidden="1" customWidth="1" outlineLevel="1"/>
    <col min="6" max="6" width="40.140625" style="42" customWidth="1" collapsed="1"/>
    <col min="7" max="7" width="17.140625" style="26" customWidth="1"/>
    <col min="8" max="8" width="13.7109375" style="26" bestFit="1" customWidth="1"/>
    <col min="9" max="9" width="18.140625" style="26" customWidth="1"/>
    <col min="10" max="10" width="18.5703125" style="26" bestFit="1" customWidth="1"/>
    <col min="11" max="11" width="24.7109375" style="26" customWidth="1"/>
    <col min="12" max="12" width="19.42578125" style="26" customWidth="1"/>
    <col min="13" max="13" width="19.7109375" style="31" customWidth="1"/>
    <col min="14" max="14" width="22.7109375" style="19" hidden="1" customWidth="1" outlineLevel="1"/>
    <col min="15" max="15" width="14.42578125" style="19" hidden="1" customWidth="1" outlineLevel="1"/>
    <col min="16" max="16" width="13.5703125" style="19" hidden="1" customWidth="1" outlineLevel="1"/>
    <col min="17" max="17" width="32.7109375" style="19" hidden="1" customWidth="1" outlineLevel="1"/>
    <col min="18" max="18" width="19.7109375" style="19" customWidth="1" collapsed="1"/>
    <col min="19" max="19" width="19.7109375" style="19" customWidth="1"/>
    <col min="20" max="88" width="11.42578125" style="19" customWidth="1"/>
    <col min="89" max="90" width="11.42578125" style="19"/>
    <col min="91" max="91" width="11.42578125" style="19" hidden="1" customWidth="1" outlineLevel="1"/>
    <col min="92" max="92" width="11.42578125" style="19" hidden="1" customWidth="1" outlineLevel="1" collapsed="1"/>
    <col min="93" max="93" width="11.42578125" style="19" hidden="1" customWidth="1" outlineLevel="1"/>
    <col min="94" max="94" width="11.42578125" style="19" hidden="1" customWidth="1" outlineLevel="1" collapsed="1"/>
    <col min="95" max="95" width="11.42578125" style="19" hidden="1" customWidth="1" outlineLevel="1"/>
    <col min="96" max="97" width="0" style="19" hidden="1" customWidth="1" outlineLevel="1" collapsed="1"/>
    <col min="98" max="98" width="0" style="19" hidden="1" customWidth="1" outlineLevel="1"/>
    <col min="99" max="99" width="0" style="19" hidden="1" customWidth="1" outlineLevel="1" collapsed="1"/>
    <col min="100" max="100" width="0" style="19" hidden="1" customWidth="1" outlineLevel="1"/>
    <col min="101" max="101" width="0" style="19" hidden="1" customWidth="1" outlineLevel="1" collapsed="1"/>
    <col min="102" max="102" width="11.42578125" style="19" outlineLevel="1" collapsed="1"/>
    <col min="103" max="16384" width="11.42578125" style="19" outlineLevel="1"/>
  </cols>
  <sheetData>
    <row r="1" spans="2:18" ht="15" customHeight="1"/>
    <row r="2" spans="2:18">
      <c r="E2" s="15"/>
      <c r="F2" s="16"/>
      <c r="G2" s="15"/>
      <c r="H2" s="15"/>
      <c r="I2" s="15"/>
      <c r="J2" s="15"/>
      <c r="K2" s="15"/>
      <c r="L2" s="15"/>
      <c r="M2" s="17"/>
      <c r="N2" s="18"/>
      <c r="O2" s="18"/>
      <c r="P2" s="18"/>
      <c r="Q2" s="18"/>
      <c r="R2" s="18"/>
    </row>
    <row r="3" spans="2:18">
      <c r="E3" s="15"/>
      <c r="F3" s="16"/>
      <c r="G3" s="15"/>
      <c r="H3" s="15"/>
      <c r="I3" s="15"/>
      <c r="J3" s="15"/>
      <c r="K3" s="15"/>
      <c r="L3" s="15"/>
      <c r="M3" s="17"/>
      <c r="N3" s="18"/>
      <c r="O3" s="18"/>
      <c r="P3" s="18"/>
      <c r="Q3" s="18"/>
      <c r="R3" s="18"/>
    </row>
    <row r="4" spans="2:18">
      <c r="E4" s="15"/>
      <c r="F4" s="16"/>
      <c r="G4" s="15"/>
      <c r="H4" s="15"/>
      <c r="I4" s="15"/>
      <c r="J4" s="15"/>
      <c r="K4" s="15"/>
      <c r="L4" s="15"/>
      <c r="M4" s="17"/>
      <c r="N4" s="18"/>
      <c r="O4" s="18"/>
      <c r="P4" s="18"/>
      <c r="Q4" s="18"/>
      <c r="R4" s="18"/>
    </row>
    <row r="5" spans="2:18">
      <c r="E5" s="15"/>
      <c r="F5" s="16"/>
      <c r="G5" s="15"/>
      <c r="H5" s="15"/>
      <c r="I5" s="15"/>
      <c r="J5" s="15"/>
      <c r="K5" s="15"/>
      <c r="L5" s="15"/>
      <c r="M5" s="17"/>
      <c r="N5" s="18"/>
      <c r="O5" s="18"/>
      <c r="P5" s="18"/>
      <c r="Q5" s="18"/>
      <c r="R5" s="18"/>
    </row>
    <row r="6" spans="2:18">
      <c r="E6" s="15"/>
      <c r="F6" s="2" t="s">
        <v>23</v>
      </c>
      <c r="G6" s="2" t="s">
        <v>30</v>
      </c>
      <c r="H6" s="15"/>
      <c r="I6" s="15"/>
      <c r="J6" s="15"/>
      <c r="K6" s="15"/>
      <c r="L6" s="15"/>
      <c r="M6" s="17"/>
      <c r="N6" s="18"/>
      <c r="O6" s="18"/>
      <c r="P6" s="18"/>
      <c r="Q6" s="18"/>
      <c r="R6" s="18"/>
    </row>
    <row r="7" spans="2:18">
      <c r="E7" s="15"/>
      <c r="F7" s="2" t="s">
        <v>31</v>
      </c>
      <c r="G7" s="15"/>
      <c r="H7" s="15"/>
      <c r="I7" s="15"/>
      <c r="J7" s="15"/>
      <c r="K7" s="15"/>
      <c r="L7" s="15"/>
      <c r="M7" s="17"/>
      <c r="N7" s="18"/>
      <c r="O7" s="18"/>
      <c r="P7" s="18"/>
      <c r="Q7" s="18"/>
      <c r="R7" s="18"/>
    </row>
    <row r="8" spans="2:18">
      <c r="E8" s="15"/>
      <c r="F8" s="16"/>
      <c r="G8" s="15"/>
      <c r="H8" s="15"/>
      <c r="I8" s="15"/>
      <c r="J8" s="15"/>
      <c r="K8" s="15"/>
      <c r="L8" s="15"/>
      <c r="M8" s="17"/>
      <c r="N8" s="18"/>
      <c r="O8" s="18"/>
      <c r="P8" s="18"/>
      <c r="Q8" s="18"/>
      <c r="R8" s="18"/>
    </row>
    <row r="9" spans="2:18">
      <c r="E9" s="15"/>
      <c r="F9" s="56" t="s">
        <v>18</v>
      </c>
      <c r="G9" s="23">
        <v>45702</v>
      </c>
      <c r="H9" s="15"/>
      <c r="I9" s="15"/>
      <c r="J9" s="68" t="s">
        <v>0</v>
      </c>
      <c r="K9" s="68"/>
      <c r="L9" s="3">
        <f>+XIRR(L17:L18,F17:F18)</f>
        <v>0.43950812220573421</v>
      </c>
      <c r="M9" s="4"/>
      <c r="N9" s="18"/>
      <c r="O9" s="18"/>
      <c r="P9" s="18"/>
      <c r="Q9" s="18"/>
      <c r="R9" s="18"/>
    </row>
    <row r="10" spans="2:18">
      <c r="E10" s="15"/>
      <c r="F10" s="56" t="s">
        <v>21</v>
      </c>
      <c r="G10" s="23">
        <v>45856</v>
      </c>
      <c r="H10" s="15"/>
      <c r="I10" s="15"/>
      <c r="J10" s="68" t="s">
        <v>17</v>
      </c>
      <c r="K10" s="68"/>
      <c r="L10" s="3">
        <f>+(((1+L9)^(+B12/365)-1)*(365/+B12))</f>
        <v>0.36999591807417898</v>
      </c>
      <c r="M10" s="24"/>
      <c r="N10" s="18"/>
      <c r="O10" s="18"/>
      <c r="P10" s="18"/>
      <c r="Q10" s="18"/>
      <c r="R10" s="18"/>
    </row>
    <row r="11" spans="2:18">
      <c r="E11" s="15"/>
      <c r="F11" s="57" t="s">
        <v>19</v>
      </c>
      <c r="G11" s="58">
        <v>0.31</v>
      </c>
      <c r="H11" s="15"/>
      <c r="I11" s="15"/>
      <c r="J11" s="68" t="s">
        <v>2</v>
      </c>
      <c r="K11" s="68"/>
      <c r="L11" s="25">
        <f>+SUM(Q18)/(365/12)</f>
        <v>1.0191780821917809</v>
      </c>
      <c r="M11" s="24"/>
      <c r="N11" s="18"/>
      <c r="O11" s="18"/>
      <c r="P11" s="18"/>
      <c r="Q11" s="18"/>
      <c r="R11" s="18"/>
    </row>
    <row r="12" spans="2:18">
      <c r="B12" s="67">
        <f>+F18-F17</f>
        <v>31</v>
      </c>
      <c r="E12" s="15"/>
      <c r="F12" s="56" t="s">
        <v>20</v>
      </c>
      <c r="G12" s="22">
        <v>10000</v>
      </c>
      <c r="H12" s="29"/>
      <c r="I12" s="20"/>
      <c r="K12" s="59"/>
      <c r="M12" s="27"/>
      <c r="N12" s="28"/>
      <c r="O12" s="18"/>
      <c r="P12" s="18"/>
      <c r="Q12" s="18"/>
      <c r="R12" s="18"/>
    </row>
    <row r="13" spans="2:18">
      <c r="E13" s="15"/>
      <c r="F13" s="60" t="s">
        <v>22</v>
      </c>
      <c r="G13" s="66">
        <v>1.119399</v>
      </c>
      <c r="H13" s="15"/>
      <c r="I13" s="15"/>
      <c r="J13" s="15"/>
      <c r="K13" s="15"/>
      <c r="L13" s="15"/>
      <c r="M13" s="30"/>
      <c r="N13" s="28"/>
      <c r="O13" s="18"/>
      <c r="P13" s="18"/>
      <c r="Q13" s="18"/>
      <c r="R13" s="18"/>
    </row>
    <row r="14" spans="2:18">
      <c r="E14" s="15"/>
      <c r="F14" s="57" t="s">
        <v>35</v>
      </c>
      <c r="G14" s="65">
        <f>+G12*G13</f>
        <v>11193.99</v>
      </c>
      <c r="H14" s="15"/>
      <c r="I14" s="15"/>
      <c r="J14" s="15"/>
      <c r="K14" s="15"/>
      <c r="L14" s="15"/>
      <c r="M14" s="30"/>
      <c r="N14" s="28"/>
      <c r="O14" s="18"/>
      <c r="P14" s="18"/>
      <c r="Q14" s="18"/>
      <c r="R14" s="18"/>
    </row>
    <row r="15" spans="2:18" ht="15.75" thickBot="1">
      <c r="E15" s="15"/>
      <c r="H15" s="15"/>
      <c r="I15" s="15"/>
      <c r="J15" s="15"/>
      <c r="K15" s="15"/>
      <c r="L15" s="15"/>
      <c r="M15" s="30"/>
      <c r="N15" s="28"/>
      <c r="O15" s="18"/>
      <c r="P15" s="18"/>
      <c r="Q15" s="18"/>
      <c r="R15" s="18"/>
    </row>
    <row r="16" spans="2:18" s="32" customFormat="1" ht="28.5" customHeight="1" thickBot="1">
      <c r="B16" s="33"/>
      <c r="C16" s="33" t="s">
        <v>7</v>
      </c>
      <c r="D16" s="33"/>
      <c r="E16" s="34"/>
      <c r="F16" s="46" t="s">
        <v>3</v>
      </c>
      <c r="G16" s="49" t="s">
        <v>12</v>
      </c>
      <c r="H16" s="49" t="s">
        <v>4</v>
      </c>
      <c r="I16" s="49" t="s">
        <v>13</v>
      </c>
      <c r="J16" s="49" t="s">
        <v>14</v>
      </c>
      <c r="K16" s="49" t="s">
        <v>15</v>
      </c>
      <c r="L16" s="50" t="s">
        <v>16</v>
      </c>
      <c r="M16" s="35"/>
      <c r="N16" s="5" t="s">
        <v>1</v>
      </c>
      <c r="O16" s="5" t="s">
        <v>5</v>
      </c>
      <c r="P16" s="6"/>
      <c r="Q16" s="5" t="s">
        <v>9</v>
      </c>
      <c r="R16" s="36"/>
    </row>
    <row r="17" spans="2:18">
      <c r="B17" s="7">
        <f>+G10</f>
        <v>45856</v>
      </c>
      <c r="C17" s="51">
        <f>+$G$11</f>
        <v>0.31</v>
      </c>
      <c r="D17" s="7">
        <f>+F17</f>
        <v>45856</v>
      </c>
      <c r="E17" s="39"/>
      <c r="F17" s="8">
        <f>+B17</f>
        <v>45856</v>
      </c>
      <c r="G17" s="48">
        <f>+G12</f>
        <v>10000</v>
      </c>
      <c r="H17" s="44"/>
      <c r="I17" s="43"/>
      <c r="J17" s="43"/>
      <c r="K17" s="48">
        <f>+G17-J17</f>
        <v>10000</v>
      </c>
      <c r="L17" s="45">
        <f>-G17*$G$13</f>
        <v>-11193.99</v>
      </c>
      <c r="M17" s="40"/>
      <c r="N17" s="9"/>
      <c r="O17" s="9"/>
      <c r="P17" s="1"/>
      <c r="Q17" s="1"/>
      <c r="R17" s="18"/>
    </row>
    <row r="18" spans="2:18" ht="15.75" thickBot="1">
      <c r="B18" s="7">
        <v>45884</v>
      </c>
      <c r="C18" s="51">
        <f>+$G$11</f>
        <v>0.31</v>
      </c>
      <c r="D18" s="10">
        <f>+B18+3</f>
        <v>45887</v>
      </c>
      <c r="E18" s="39"/>
      <c r="F18" s="11">
        <f t="shared" ref="F18" si="0">+D18</f>
        <v>45887</v>
      </c>
      <c r="G18" s="48">
        <f>+K17</f>
        <v>10000</v>
      </c>
      <c r="H18" s="47">
        <f>+B18-G9</f>
        <v>182</v>
      </c>
      <c r="I18" s="43">
        <f>+G18*($G$11)*(H18)/365</f>
        <v>1545.7534246575342</v>
      </c>
      <c r="J18" s="43">
        <f>+G12</f>
        <v>10000</v>
      </c>
      <c r="K18" s="48">
        <f t="shared" ref="K18" si="1">+G18-J18</f>
        <v>0</v>
      </c>
      <c r="L18" s="45">
        <f>+I18+J18</f>
        <v>11545.753424657534</v>
      </c>
      <c r="M18" s="40"/>
      <c r="N18" s="61">
        <f>+L18/(1+$L$9)^((O18)/365)</f>
        <v>11193.990003145382</v>
      </c>
      <c r="O18" s="12">
        <f>+B12</f>
        <v>31</v>
      </c>
      <c r="P18" s="1"/>
      <c r="Q18" s="13">
        <f>+(N18/$N$29)*O18</f>
        <v>31</v>
      </c>
      <c r="R18" s="18"/>
    </row>
    <row r="19" spans="2:18" hidden="1">
      <c r="B19" s="7"/>
      <c r="C19" s="51"/>
      <c r="D19" s="10"/>
      <c r="E19" s="39"/>
      <c r="F19" s="11"/>
      <c r="G19" s="48"/>
      <c r="H19" s="47"/>
      <c r="I19" s="43"/>
      <c r="J19" s="43"/>
      <c r="K19" s="48"/>
      <c r="L19" s="45"/>
      <c r="M19" s="40"/>
      <c r="N19" s="61"/>
      <c r="O19" s="12"/>
      <c r="P19" s="1"/>
      <c r="Q19" s="13"/>
      <c r="R19" s="18"/>
    </row>
    <row r="20" spans="2:18" hidden="1">
      <c r="B20" s="7"/>
      <c r="C20" s="51"/>
      <c r="D20" s="10"/>
      <c r="E20" s="39"/>
      <c r="F20" s="11"/>
      <c r="G20" s="48"/>
      <c r="H20" s="47"/>
      <c r="I20" s="43"/>
      <c r="J20" s="43"/>
      <c r="K20" s="48"/>
      <c r="L20" s="45"/>
      <c r="M20" s="40"/>
      <c r="N20" s="61"/>
      <c r="O20" s="12"/>
      <c r="P20" s="1"/>
      <c r="Q20" s="13"/>
      <c r="R20" s="18"/>
    </row>
    <row r="21" spans="2:18" hidden="1">
      <c r="B21" s="7"/>
      <c r="C21" s="51"/>
      <c r="D21" s="10"/>
      <c r="E21" s="39"/>
      <c r="F21" s="11"/>
      <c r="G21" s="48"/>
      <c r="H21" s="47"/>
      <c r="I21" s="43"/>
      <c r="J21" s="48"/>
      <c r="K21" s="48"/>
      <c r="L21" s="45"/>
      <c r="M21" s="40"/>
      <c r="N21" s="61"/>
      <c r="O21" s="12"/>
      <c r="P21" s="1"/>
      <c r="Q21" s="13"/>
      <c r="R21" s="18"/>
    </row>
    <row r="22" spans="2:18" hidden="1">
      <c r="B22" s="7"/>
      <c r="C22" s="37"/>
      <c r="D22" s="10"/>
      <c r="E22" s="39"/>
      <c r="F22" s="11"/>
      <c r="G22" s="48"/>
      <c r="H22" s="47"/>
      <c r="I22" s="43"/>
      <c r="J22" s="43"/>
      <c r="K22" s="48"/>
      <c r="L22" s="45"/>
      <c r="M22" s="40"/>
      <c r="N22" s="61"/>
      <c r="O22" s="12"/>
      <c r="P22" s="1"/>
      <c r="Q22" s="13"/>
      <c r="R22" s="18"/>
    </row>
    <row r="23" spans="2:18" hidden="1">
      <c r="B23" s="7"/>
      <c r="C23" s="37"/>
      <c r="D23" s="10"/>
      <c r="E23" s="39"/>
      <c r="F23" s="11"/>
      <c r="G23" s="48"/>
      <c r="H23" s="47"/>
      <c r="I23" s="43"/>
      <c r="J23" s="43"/>
      <c r="K23" s="48"/>
      <c r="L23" s="45"/>
      <c r="M23" s="40"/>
      <c r="N23" s="61"/>
      <c r="O23" s="12"/>
      <c r="P23" s="1"/>
      <c r="Q23" s="13"/>
      <c r="R23" s="18"/>
    </row>
    <row r="24" spans="2:18" hidden="1">
      <c r="B24" s="7"/>
      <c r="C24" s="37"/>
      <c r="D24" s="10"/>
      <c r="E24" s="39"/>
      <c r="F24" s="11"/>
      <c r="G24" s="48"/>
      <c r="H24" s="47"/>
      <c r="I24" s="43"/>
      <c r="J24" s="43"/>
      <c r="K24" s="48"/>
      <c r="L24" s="45"/>
      <c r="M24" s="40"/>
      <c r="N24" s="61"/>
      <c r="O24" s="12"/>
      <c r="P24" s="1"/>
      <c r="Q24" s="13"/>
      <c r="R24" s="18"/>
    </row>
    <row r="25" spans="2:18" hidden="1">
      <c r="B25" s="7"/>
      <c r="C25" s="37"/>
      <c r="D25" s="10"/>
      <c r="E25" s="39"/>
      <c r="F25" s="11"/>
      <c r="G25" s="48"/>
      <c r="H25" s="47"/>
      <c r="I25" s="43"/>
      <c r="J25" s="43"/>
      <c r="K25" s="48"/>
      <c r="L25" s="45"/>
      <c r="M25" s="40"/>
      <c r="N25" s="61"/>
      <c r="O25" s="12"/>
      <c r="P25" s="1"/>
      <c r="Q25" s="13"/>
      <c r="R25" s="18"/>
    </row>
    <row r="26" spans="2:18" hidden="1">
      <c r="B26" s="7"/>
      <c r="C26" s="37"/>
      <c r="D26" s="10"/>
      <c r="E26" s="39"/>
      <c r="F26" s="11"/>
      <c r="G26" s="48"/>
      <c r="H26" s="47"/>
      <c r="I26" s="43"/>
      <c r="J26" s="48"/>
      <c r="K26" s="48"/>
      <c r="L26" s="45"/>
      <c r="M26" s="40"/>
      <c r="N26" s="61"/>
      <c r="O26" s="12"/>
      <c r="P26" s="1"/>
      <c r="Q26" s="13"/>
      <c r="R26" s="18"/>
    </row>
    <row r="27" spans="2:18" hidden="1">
      <c r="B27" s="7"/>
      <c r="C27" s="37"/>
      <c r="D27" s="10"/>
      <c r="E27" s="39"/>
      <c r="F27" s="11"/>
      <c r="G27" s="48"/>
      <c r="H27" s="47"/>
      <c r="I27" s="43"/>
      <c r="J27" s="48"/>
      <c r="K27" s="48"/>
      <c r="L27" s="45"/>
      <c r="M27" s="40"/>
      <c r="N27" s="61"/>
      <c r="O27" s="12"/>
      <c r="P27" s="1"/>
      <c r="Q27" s="13"/>
      <c r="R27" s="18"/>
    </row>
    <row r="28" spans="2:18" ht="15.75" hidden="1" thickBot="1">
      <c r="B28" s="7"/>
      <c r="C28" s="37"/>
      <c r="D28" s="10"/>
      <c r="E28" s="39"/>
      <c r="F28" s="11"/>
      <c r="G28" s="48"/>
      <c r="H28" s="47"/>
      <c r="I28" s="43"/>
      <c r="J28" s="48"/>
      <c r="K28" s="48"/>
      <c r="L28" s="45"/>
      <c r="M28" s="40"/>
      <c r="N28" s="61"/>
      <c r="O28" s="12"/>
      <c r="P28" s="1"/>
      <c r="Q28" s="13"/>
      <c r="R28" s="18"/>
    </row>
    <row r="29" spans="2:18" ht="15.75" thickBot="1">
      <c r="B29" s="38"/>
      <c r="C29" s="37"/>
      <c r="D29" s="38"/>
      <c r="E29" s="15"/>
      <c r="F29" s="69" t="s">
        <v>10</v>
      </c>
      <c r="G29" s="70"/>
      <c r="H29" s="70"/>
      <c r="I29" s="52">
        <f>SUM(I18:I25)</f>
        <v>1545.7534246575342</v>
      </c>
      <c r="J29" s="53">
        <f>SUM(J18:J25)</f>
        <v>10000</v>
      </c>
      <c r="K29" s="52"/>
      <c r="L29" s="54">
        <f>SUM(L17:L25)</f>
        <v>351.76342465753442</v>
      </c>
      <c r="M29" s="41"/>
      <c r="N29" s="14">
        <f>SUM(N18:N25)</f>
        <v>11193.990003145382</v>
      </c>
      <c r="O29" s="1"/>
      <c r="P29" s="1"/>
      <c r="Q29" s="1"/>
      <c r="R29" s="18"/>
    </row>
    <row r="30" spans="2:18">
      <c r="E30" s="15"/>
      <c r="F30" s="16"/>
      <c r="G30" s="15"/>
      <c r="H30" s="15"/>
      <c r="I30" s="15"/>
      <c r="J30" s="15"/>
      <c r="K30" s="15"/>
      <c r="L30" s="15"/>
      <c r="M30" s="17"/>
      <c r="N30" s="18"/>
      <c r="O30" s="18"/>
      <c r="P30" s="18"/>
      <c r="Q30" s="18"/>
      <c r="R30" s="18"/>
    </row>
    <row r="31" spans="2:18">
      <c r="E31" s="15"/>
      <c r="F31" s="15"/>
      <c r="G31" s="15"/>
      <c r="H31" s="15"/>
      <c r="I31" s="15"/>
      <c r="J31" s="15"/>
      <c r="K31" s="15"/>
      <c r="L31" s="15"/>
      <c r="M31" s="17"/>
      <c r="N31" s="18"/>
      <c r="O31" s="18"/>
      <c r="P31" s="18"/>
      <c r="Q31" s="18"/>
      <c r="R31" s="18"/>
    </row>
    <row r="32" spans="2:18">
      <c r="E32" s="15"/>
      <c r="F32" s="16"/>
      <c r="G32" s="15"/>
      <c r="H32" s="15"/>
      <c r="I32" s="15"/>
      <c r="J32" s="15"/>
      <c r="K32" s="15"/>
      <c r="L32" s="15"/>
      <c r="M32" s="17"/>
      <c r="N32" s="18"/>
      <c r="O32" s="18"/>
      <c r="P32" s="18"/>
      <c r="Q32" s="18"/>
      <c r="R32" s="18"/>
    </row>
    <row r="33" spans="5:18">
      <c r="E33" s="15"/>
      <c r="F33" s="16"/>
      <c r="G33" s="15"/>
      <c r="H33" s="15"/>
      <c r="I33" s="15"/>
      <c r="J33" s="15"/>
      <c r="K33" s="15"/>
      <c r="L33" s="15"/>
      <c r="M33" s="17"/>
      <c r="N33" s="18"/>
      <c r="O33" s="18"/>
      <c r="P33" s="18"/>
      <c r="Q33" s="18"/>
      <c r="R33" s="18"/>
    </row>
    <row r="34" spans="5:18">
      <c r="E34" s="15"/>
      <c r="F34" s="16"/>
      <c r="G34" s="15"/>
      <c r="H34" s="15"/>
      <c r="I34" s="15"/>
      <c r="J34" s="15"/>
      <c r="K34" s="15"/>
      <c r="L34" s="15"/>
      <c r="M34" s="17"/>
      <c r="N34" s="18"/>
      <c r="O34" s="18"/>
      <c r="P34" s="18"/>
      <c r="Q34" s="18"/>
      <c r="R34" s="18"/>
    </row>
    <row r="35" spans="5:18">
      <c r="E35" s="15"/>
      <c r="F35" s="16"/>
      <c r="G35" s="15"/>
      <c r="H35" s="15"/>
      <c r="I35" s="15"/>
      <c r="J35" s="15"/>
      <c r="K35" s="15"/>
      <c r="L35" s="15"/>
      <c r="M35" s="17"/>
      <c r="N35" s="18"/>
      <c r="O35" s="18"/>
      <c r="P35" s="18"/>
      <c r="Q35" s="18"/>
      <c r="R35" s="18"/>
    </row>
    <row r="36" spans="5:18">
      <c r="E36" s="15"/>
      <c r="F36" s="16"/>
      <c r="G36" s="15"/>
      <c r="H36" s="15"/>
      <c r="I36" s="15"/>
      <c r="J36" s="15"/>
      <c r="K36" s="15"/>
      <c r="L36" s="15"/>
      <c r="M36" s="17"/>
      <c r="N36" s="18"/>
      <c r="O36" s="18"/>
      <c r="P36" s="18"/>
      <c r="Q36" s="18"/>
      <c r="R36" s="18"/>
    </row>
    <row r="37" spans="5:18">
      <c r="E37" s="15"/>
      <c r="F37" s="16"/>
      <c r="G37" s="15"/>
      <c r="H37" s="15"/>
      <c r="I37" s="15"/>
      <c r="J37" s="15"/>
      <c r="K37" s="15"/>
      <c r="L37" s="15"/>
      <c r="M37" s="17"/>
      <c r="N37" s="18"/>
      <c r="O37" s="18"/>
      <c r="P37" s="18"/>
      <c r="Q37" s="18"/>
      <c r="R37" s="18"/>
    </row>
    <row r="38" spans="5:18">
      <c r="E38" s="15"/>
      <c r="F38" s="16"/>
      <c r="G38" s="15"/>
      <c r="H38" s="15"/>
      <c r="I38" s="15"/>
      <c r="J38" s="15"/>
      <c r="K38" s="15"/>
      <c r="L38" s="15"/>
      <c r="M38" s="17"/>
      <c r="N38" s="18"/>
      <c r="O38" s="18"/>
      <c r="P38" s="18"/>
      <c r="Q38" s="18"/>
      <c r="R38" s="18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sheetProtection algorithmName="SHA-512" hashValue="asdUbHIlzxJdLOjZ3wEKbHkCvrZmP5Yqx8XZ7wAA6Ludn9C11vlG9Hvekh/CMKruQtmKUepMEV3O+GH1PT41WQ==" saltValue="Ukbzvximg0AW3QuFJAy+dQ==" spinCount="100000" sheet="1" selectLockedCells="1"/>
  <mergeCells count="4">
    <mergeCell ref="J9:K9"/>
    <mergeCell ref="J10:K10"/>
    <mergeCell ref="J11:K11"/>
    <mergeCell ref="F29:H29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B674-402B-474F-92EB-C8F4D99BC04B}">
  <sheetPr>
    <pageSetUpPr fitToPage="1"/>
  </sheetPr>
  <dimension ref="A1:CW56"/>
  <sheetViews>
    <sheetView showGridLines="0" zoomScale="80" zoomScaleNormal="8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5.5703125" style="19" customWidth="1"/>
    <col min="2" max="2" width="39.85546875" style="19" hidden="1" customWidth="1" outlineLevel="1"/>
    <col min="3" max="3" width="47.5703125" style="19" hidden="1" customWidth="1" outlineLevel="1"/>
    <col min="4" max="4" width="43" style="19" hidden="1" customWidth="1" outlineLevel="1"/>
    <col min="5" max="5" width="11" style="26" hidden="1" customWidth="1" outlineLevel="1"/>
    <col min="6" max="6" width="40.140625" style="42" customWidth="1" collapsed="1"/>
    <col min="7" max="7" width="17.140625" style="26" customWidth="1"/>
    <col min="8" max="8" width="13.7109375" style="26" bestFit="1" customWidth="1"/>
    <col min="9" max="9" width="18.140625" style="26" customWidth="1"/>
    <col min="10" max="10" width="18.5703125" style="26" bestFit="1" customWidth="1"/>
    <col min="11" max="11" width="24.7109375" style="26" customWidth="1"/>
    <col min="12" max="12" width="19.42578125" style="26" customWidth="1"/>
    <col min="13" max="13" width="23.28515625" style="31" customWidth="1"/>
    <col min="14" max="14" width="12.140625" style="19" hidden="1" customWidth="1" outlineLevel="1"/>
    <col min="15" max="15" width="11" style="19" hidden="1" customWidth="1" outlineLevel="1"/>
    <col min="16" max="16" width="19.7109375" style="19" hidden="1" customWidth="1" outlineLevel="1"/>
    <col min="17" max="17" width="9.85546875" style="19" hidden="1" customWidth="1" outlineLevel="1"/>
    <col min="18" max="18" width="19.7109375" style="19" customWidth="1" collapsed="1"/>
    <col min="19" max="19" width="19.7109375" style="19" customWidth="1"/>
    <col min="20" max="88" width="11.42578125" style="19" customWidth="1"/>
    <col min="89" max="90" width="11.42578125" style="19"/>
    <col min="91" max="91" width="11.42578125" style="19" hidden="1" customWidth="1" outlineLevel="1"/>
    <col min="92" max="92" width="11.42578125" style="19" hidden="1" customWidth="1" outlineLevel="1" collapsed="1"/>
    <col min="93" max="93" width="11.42578125" style="19" hidden="1" customWidth="1" outlineLevel="1"/>
    <col min="94" max="94" width="11.42578125" style="19" hidden="1" customWidth="1" outlineLevel="1" collapsed="1"/>
    <col min="95" max="95" width="11.42578125" style="19" hidden="1" customWidth="1" outlineLevel="1"/>
    <col min="96" max="97" width="0" style="19" hidden="1" customWidth="1" outlineLevel="1" collapsed="1"/>
    <col min="98" max="98" width="0" style="19" hidden="1" customWidth="1" outlineLevel="1"/>
    <col min="99" max="99" width="0" style="19" hidden="1" customWidth="1" outlineLevel="1" collapsed="1"/>
    <col min="100" max="100" width="0" style="19" hidden="1" customWidth="1" outlineLevel="1"/>
    <col min="101" max="101" width="11.42578125" style="19" outlineLevel="1" collapsed="1"/>
    <col min="102" max="16384" width="11.42578125" style="19" outlineLevel="1"/>
  </cols>
  <sheetData>
    <row r="1" spans="2:18" ht="15" customHeight="1"/>
    <row r="2" spans="2:18">
      <c r="E2" s="15"/>
      <c r="F2" s="16"/>
      <c r="G2" s="15"/>
      <c r="H2" s="15"/>
      <c r="I2" s="15"/>
      <c r="J2" s="15"/>
      <c r="K2" s="15"/>
      <c r="L2" s="15"/>
      <c r="M2" s="17"/>
      <c r="N2" s="18"/>
      <c r="O2" s="18"/>
      <c r="P2" s="18"/>
      <c r="Q2" s="18"/>
      <c r="R2" s="18"/>
    </row>
    <row r="3" spans="2:18">
      <c r="E3" s="15"/>
      <c r="F3" s="16"/>
      <c r="G3" s="15"/>
      <c r="H3" s="15"/>
      <c r="I3" s="15"/>
      <c r="J3" s="15"/>
      <c r="K3" s="15"/>
      <c r="L3" s="15"/>
      <c r="M3" s="17"/>
      <c r="N3" s="18"/>
      <c r="O3" s="18"/>
      <c r="P3" s="18"/>
      <c r="Q3" s="18"/>
      <c r="R3" s="18"/>
    </row>
    <row r="4" spans="2:18">
      <c r="E4" s="15"/>
      <c r="F4" s="16"/>
      <c r="G4" s="15"/>
      <c r="H4" s="15"/>
      <c r="I4" s="15"/>
      <c r="J4" s="15"/>
      <c r="K4" s="15"/>
      <c r="L4" s="15"/>
      <c r="M4" s="17"/>
      <c r="N4" s="18"/>
      <c r="O4" s="18"/>
      <c r="P4" s="18"/>
      <c r="Q4" s="18"/>
      <c r="R4" s="18"/>
    </row>
    <row r="5" spans="2:18">
      <c r="E5" s="15"/>
      <c r="F5" s="16"/>
      <c r="G5" s="15"/>
      <c r="H5" s="15"/>
      <c r="I5" s="15"/>
      <c r="J5" s="15"/>
      <c r="K5" s="15"/>
      <c r="L5" s="15"/>
      <c r="M5" s="17"/>
      <c r="N5" s="18"/>
      <c r="O5" s="18"/>
      <c r="P5" s="18"/>
      <c r="Q5" s="18"/>
      <c r="R5" s="18"/>
    </row>
    <row r="6" spans="2:18">
      <c r="E6" s="15"/>
      <c r="F6" s="2" t="s">
        <v>32</v>
      </c>
      <c r="G6" s="15"/>
      <c r="H6" s="15"/>
      <c r="I6" s="15"/>
      <c r="J6" s="15"/>
      <c r="K6" s="15"/>
      <c r="L6" s="15"/>
      <c r="M6" s="17"/>
      <c r="N6" s="18"/>
      <c r="O6" s="18"/>
      <c r="P6" s="18"/>
      <c r="Q6" s="18"/>
      <c r="R6" s="18"/>
    </row>
    <row r="7" spans="2:18">
      <c r="E7" s="15"/>
      <c r="F7" s="2" t="s">
        <v>28</v>
      </c>
      <c r="G7" s="15"/>
      <c r="H7" s="15"/>
      <c r="I7" s="15"/>
      <c r="J7" s="15"/>
      <c r="K7" s="15"/>
      <c r="L7" s="15"/>
      <c r="M7" s="17"/>
      <c r="N7" s="18"/>
      <c r="O7" s="18"/>
      <c r="P7" s="18"/>
      <c r="Q7" s="18"/>
      <c r="R7" s="18"/>
    </row>
    <row r="8" spans="2:18">
      <c r="E8" s="15"/>
      <c r="F8" s="16"/>
      <c r="G8" s="15"/>
      <c r="H8" s="15"/>
      <c r="I8" s="15"/>
      <c r="J8" s="15"/>
      <c r="K8" s="15"/>
      <c r="L8" s="15"/>
      <c r="M8" s="17"/>
      <c r="N8" s="18"/>
      <c r="O8" s="18"/>
      <c r="P8" s="18"/>
      <c r="Q8" s="18"/>
      <c r="R8" s="18"/>
    </row>
    <row r="9" spans="2:18">
      <c r="E9" s="15"/>
      <c r="F9" s="21" t="s">
        <v>11</v>
      </c>
      <c r="G9" s="22">
        <v>10000</v>
      </c>
      <c r="H9" s="15"/>
      <c r="I9" s="15"/>
      <c r="J9" s="68" t="s">
        <v>0</v>
      </c>
      <c r="K9" s="68"/>
      <c r="L9" s="3">
        <f>+XIRR(L15:L16,F15:F16)</f>
        <v>0.43772392868995669</v>
      </c>
      <c r="M9" s="4"/>
      <c r="N9" s="18"/>
      <c r="O9" s="18"/>
      <c r="P9" s="18"/>
      <c r="Q9" s="18"/>
      <c r="R9" s="18"/>
    </row>
    <row r="10" spans="2:18">
      <c r="E10" s="15"/>
      <c r="F10" s="21" t="s">
        <v>6</v>
      </c>
      <c r="G10" s="23">
        <v>45856</v>
      </c>
      <c r="H10" s="15"/>
      <c r="I10" s="15"/>
      <c r="J10" s="68" t="s">
        <v>17</v>
      </c>
      <c r="K10" s="68"/>
      <c r="L10" s="3">
        <f>+G11</f>
        <v>0.38</v>
      </c>
      <c r="M10" s="24"/>
      <c r="N10" s="18"/>
      <c r="O10" s="18"/>
      <c r="P10" s="18"/>
      <c r="Q10" s="18"/>
      <c r="R10" s="18"/>
    </row>
    <row r="11" spans="2:18">
      <c r="E11" s="15"/>
      <c r="F11" s="21" t="s">
        <v>29</v>
      </c>
      <c r="G11" s="55">
        <v>0.38</v>
      </c>
      <c r="H11" s="15"/>
      <c r="I11" s="15"/>
      <c r="J11" s="68" t="s">
        <v>2</v>
      </c>
      <c r="K11" s="68"/>
      <c r="L11" s="25">
        <f>+SUM(Q16)/(365/12)</f>
        <v>2.9917808219178079</v>
      </c>
      <c r="M11" s="24"/>
      <c r="N11" s="18"/>
      <c r="O11" s="18"/>
      <c r="P11" s="18"/>
      <c r="Q11" s="18"/>
      <c r="R11" s="18"/>
    </row>
    <row r="12" spans="2:18">
      <c r="B12" s="19">
        <v>91</v>
      </c>
      <c r="E12" s="15"/>
      <c r="F12" s="16"/>
      <c r="G12" s="15"/>
      <c r="H12" s="29"/>
      <c r="I12" s="20"/>
      <c r="J12" s="68" t="s">
        <v>8</v>
      </c>
      <c r="K12" s="68"/>
      <c r="L12" s="3">
        <f>+N27/G15</f>
        <v>0.99999999947449691</v>
      </c>
      <c r="M12" s="27"/>
      <c r="N12" s="28"/>
      <c r="O12" s="18"/>
      <c r="P12" s="18"/>
      <c r="Q12" s="18"/>
      <c r="R12" s="18"/>
    </row>
    <row r="13" spans="2:18" ht="15.75" thickBot="1">
      <c r="E13" s="15"/>
      <c r="F13" s="16"/>
      <c r="G13" s="15"/>
      <c r="H13" s="15"/>
      <c r="I13" s="15"/>
      <c r="J13" s="15"/>
      <c r="K13" s="15"/>
      <c r="L13" s="15"/>
      <c r="M13" s="30"/>
      <c r="N13" s="28"/>
      <c r="O13" s="18"/>
      <c r="P13" s="18"/>
      <c r="Q13" s="18"/>
      <c r="R13" s="18"/>
    </row>
    <row r="14" spans="2:18" s="32" customFormat="1" ht="28.5" customHeight="1" thickBot="1">
      <c r="B14" s="33"/>
      <c r="C14" s="33" t="s">
        <v>7</v>
      </c>
      <c r="D14" s="33"/>
      <c r="E14" s="34"/>
      <c r="F14" s="46" t="s">
        <v>3</v>
      </c>
      <c r="G14" s="49" t="s">
        <v>12</v>
      </c>
      <c r="H14" s="49" t="s">
        <v>4</v>
      </c>
      <c r="I14" s="49" t="s">
        <v>13</v>
      </c>
      <c r="J14" s="49" t="s">
        <v>14</v>
      </c>
      <c r="K14" s="49" t="s">
        <v>15</v>
      </c>
      <c r="L14" s="50" t="s">
        <v>16</v>
      </c>
      <c r="M14" s="35"/>
      <c r="N14" s="5" t="s">
        <v>1</v>
      </c>
      <c r="O14" s="5" t="s">
        <v>5</v>
      </c>
      <c r="P14" s="6"/>
      <c r="Q14" s="5" t="s">
        <v>9</v>
      </c>
      <c r="R14" s="36"/>
    </row>
    <row r="15" spans="2:18">
      <c r="B15" s="7">
        <f>+D15</f>
        <v>45856</v>
      </c>
      <c r="C15" s="51">
        <f>+$G$11+$G$12</f>
        <v>0.38</v>
      </c>
      <c r="D15" s="7">
        <f>+G10</f>
        <v>45856</v>
      </c>
      <c r="E15" s="39"/>
      <c r="F15" s="8">
        <f>+G10</f>
        <v>45856</v>
      </c>
      <c r="G15" s="48">
        <f>+G9</f>
        <v>10000</v>
      </c>
      <c r="H15" s="44"/>
      <c r="I15" s="43"/>
      <c r="J15" s="43"/>
      <c r="K15" s="48">
        <f t="shared" ref="K15:K16" si="0">+G15-J15</f>
        <v>10000</v>
      </c>
      <c r="L15" s="45">
        <f>-G15</f>
        <v>-10000</v>
      </c>
      <c r="M15" s="40"/>
      <c r="N15" s="9"/>
      <c r="O15" s="9"/>
      <c r="P15" s="1"/>
      <c r="Q15" s="1"/>
      <c r="R15" s="18"/>
    </row>
    <row r="16" spans="2:18" ht="15.75" thickBot="1">
      <c r="B16" s="7">
        <f>+B15+B12</f>
        <v>45947</v>
      </c>
      <c r="C16" s="51">
        <f t="shared" ref="C16" si="1">+$G$11+$G$12</f>
        <v>0.38</v>
      </c>
      <c r="D16" s="10">
        <f>+B16</f>
        <v>45947</v>
      </c>
      <c r="E16" s="39"/>
      <c r="F16" s="11">
        <f t="shared" ref="F16" si="2">+D16</f>
        <v>45947</v>
      </c>
      <c r="G16" s="48">
        <f>+K15</f>
        <v>10000</v>
      </c>
      <c r="H16" s="47">
        <f>+B16-B15</f>
        <v>91</v>
      </c>
      <c r="I16" s="43">
        <f>+G16*($G$11+$G$12)*(H16)/365</f>
        <v>947.39726027397262</v>
      </c>
      <c r="J16" s="43">
        <f>+G9</f>
        <v>10000</v>
      </c>
      <c r="K16" s="48">
        <f t="shared" si="0"/>
        <v>0</v>
      </c>
      <c r="L16" s="45">
        <f>+I16+J16</f>
        <v>10947.397260273972</v>
      </c>
      <c r="M16" s="40"/>
      <c r="N16" s="61">
        <f>+L16/(1+$L$9)^((O16)/365)</f>
        <v>9999.9999947449687</v>
      </c>
      <c r="O16" s="12">
        <f>+F16-$F$15</f>
        <v>91</v>
      </c>
      <c r="P16" s="1"/>
      <c r="Q16" s="13">
        <f>+(N16/$N$27)*O16</f>
        <v>91</v>
      </c>
      <c r="R16" s="18"/>
    </row>
    <row r="17" spans="2:18" ht="15.75" hidden="1" thickBot="1">
      <c r="B17" s="7"/>
      <c r="C17" s="51"/>
      <c r="D17" s="10"/>
      <c r="E17" s="39"/>
      <c r="F17" s="11"/>
      <c r="G17" s="48"/>
      <c r="H17" s="47"/>
      <c r="I17" s="43"/>
      <c r="J17" s="43"/>
      <c r="K17" s="48"/>
      <c r="L17" s="45"/>
      <c r="M17" s="40"/>
      <c r="N17" s="61"/>
      <c r="O17" s="12"/>
      <c r="P17" s="1"/>
      <c r="Q17" s="13"/>
      <c r="R17" s="18"/>
    </row>
    <row r="18" spans="2:18" ht="15.75" hidden="1" thickBot="1">
      <c r="B18" s="7"/>
      <c r="C18" s="51"/>
      <c r="D18" s="10"/>
      <c r="E18" s="39"/>
      <c r="F18" s="11"/>
      <c r="G18" s="48"/>
      <c r="H18" s="47"/>
      <c r="I18" s="43"/>
      <c r="J18" s="43"/>
      <c r="K18" s="48"/>
      <c r="L18" s="45"/>
      <c r="M18" s="40"/>
      <c r="N18" s="61"/>
      <c r="O18" s="12"/>
      <c r="P18" s="1"/>
      <c r="Q18" s="13"/>
      <c r="R18" s="18"/>
    </row>
    <row r="19" spans="2:18" ht="15.75" hidden="1" thickBot="1">
      <c r="B19" s="7"/>
      <c r="C19" s="51"/>
      <c r="D19" s="10"/>
      <c r="E19" s="39"/>
      <c r="F19" s="11"/>
      <c r="G19" s="48"/>
      <c r="H19" s="47"/>
      <c r="I19" s="43"/>
      <c r="J19" s="48"/>
      <c r="K19" s="48"/>
      <c r="L19" s="45"/>
      <c r="M19" s="40"/>
      <c r="N19" s="61"/>
      <c r="O19" s="12"/>
      <c r="P19" s="1"/>
      <c r="Q19" s="13"/>
      <c r="R19" s="18"/>
    </row>
    <row r="20" spans="2:18" ht="15.75" hidden="1" thickBot="1">
      <c r="B20" s="7"/>
      <c r="C20" s="37"/>
      <c r="D20" s="10"/>
      <c r="E20" s="39"/>
      <c r="F20" s="11"/>
      <c r="G20" s="48"/>
      <c r="H20" s="47"/>
      <c r="I20" s="43"/>
      <c r="J20" s="43"/>
      <c r="K20" s="48"/>
      <c r="L20" s="45"/>
      <c r="M20" s="40"/>
      <c r="N20" s="61"/>
      <c r="O20" s="12"/>
      <c r="P20" s="1"/>
      <c r="Q20" s="13"/>
      <c r="R20" s="18"/>
    </row>
    <row r="21" spans="2:18" ht="15.75" hidden="1" thickBot="1">
      <c r="B21" s="7"/>
      <c r="C21" s="37"/>
      <c r="D21" s="10"/>
      <c r="E21" s="39"/>
      <c r="F21" s="11"/>
      <c r="G21" s="48"/>
      <c r="H21" s="47"/>
      <c r="I21" s="43"/>
      <c r="J21" s="43"/>
      <c r="K21" s="48"/>
      <c r="L21" s="45"/>
      <c r="M21" s="40"/>
      <c r="N21" s="61"/>
      <c r="O21" s="12"/>
      <c r="P21" s="1"/>
      <c r="Q21" s="13"/>
      <c r="R21" s="18"/>
    </row>
    <row r="22" spans="2:18" ht="15.75" hidden="1" thickBot="1">
      <c r="B22" s="7"/>
      <c r="C22" s="37"/>
      <c r="D22" s="10"/>
      <c r="E22" s="39"/>
      <c r="F22" s="11"/>
      <c r="G22" s="48"/>
      <c r="H22" s="47"/>
      <c r="I22" s="43"/>
      <c r="J22" s="43"/>
      <c r="K22" s="48"/>
      <c r="L22" s="45"/>
      <c r="M22" s="40"/>
      <c r="N22" s="61"/>
      <c r="O22" s="12"/>
      <c r="P22" s="1"/>
      <c r="Q22" s="13"/>
      <c r="R22" s="18"/>
    </row>
    <row r="23" spans="2:18" ht="15.75" hidden="1" thickBot="1">
      <c r="B23" s="7"/>
      <c r="C23" s="37"/>
      <c r="D23" s="10"/>
      <c r="E23" s="39"/>
      <c r="F23" s="11"/>
      <c r="G23" s="48"/>
      <c r="H23" s="47"/>
      <c r="I23" s="43"/>
      <c r="J23" s="43"/>
      <c r="K23" s="48"/>
      <c r="L23" s="45"/>
      <c r="M23" s="40"/>
      <c r="N23" s="61"/>
      <c r="O23" s="12"/>
      <c r="P23" s="1"/>
      <c r="Q23" s="13"/>
      <c r="R23" s="18"/>
    </row>
    <row r="24" spans="2:18" ht="15.75" hidden="1" thickBot="1">
      <c r="B24" s="7"/>
      <c r="C24" s="37"/>
      <c r="D24" s="10"/>
      <c r="E24" s="39"/>
      <c r="F24" s="11"/>
      <c r="G24" s="48"/>
      <c r="H24" s="47"/>
      <c r="I24" s="43"/>
      <c r="J24" s="48"/>
      <c r="K24" s="48"/>
      <c r="L24" s="45"/>
      <c r="M24" s="40"/>
      <c r="N24" s="61"/>
      <c r="O24" s="12"/>
      <c r="P24" s="1"/>
      <c r="Q24" s="13"/>
      <c r="R24" s="18"/>
    </row>
    <row r="25" spans="2:18" ht="15.75" hidden="1" thickBot="1">
      <c r="B25" s="7"/>
      <c r="C25" s="37"/>
      <c r="D25" s="10"/>
      <c r="E25" s="39"/>
      <c r="F25" s="11"/>
      <c r="G25" s="48"/>
      <c r="H25" s="47"/>
      <c r="I25" s="43"/>
      <c r="J25" s="48"/>
      <c r="K25" s="48"/>
      <c r="L25" s="45"/>
      <c r="M25" s="40"/>
      <c r="N25" s="61"/>
      <c r="O25" s="12"/>
      <c r="P25" s="1"/>
      <c r="Q25" s="13"/>
      <c r="R25" s="18"/>
    </row>
    <row r="26" spans="2:18" ht="15.75" hidden="1" thickBot="1">
      <c r="B26" s="7"/>
      <c r="C26" s="37"/>
      <c r="D26" s="10"/>
      <c r="E26" s="39"/>
      <c r="F26" s="11"/>
      <c r="G26" s="48"/>
      <c r="H26" s="47"/>
      <c r="I26" s="43"/>
      <c r="J26" s="48"/>
      <c r="K26" s="48"/>
      <c r="L26" s="45"/>
      <c r="M26" s="40"/>
      <c r="N26" s="61"/>
      <c r="O26" s="12"/>
      <c r="P26" s="1"/>
      <c r="Q26" s="13"/>
      <c r="R26" s="18"/>
    </row>
    <row r="27" spans="2:18" ht="15.75" thickBot="1">
      <c r="B27" s="38"/>
      <c r="C27" s="37"/>
      <c r="D27" s="38"/>
      <c r="E27" s="15"/>
      <c r="F27" s="69" t="s">
        <v>10</v>
      </c>
      <c r="G27" s="70"/>
      <c r="H27" s="70"/>
      <c r="I27" s="52">
        <f>SUM(I16:I23)</f>
        <v>947.39726027397262</v>
      </c>
      <c r="J27" s="53">
        <f>SUM(J16:J23)</f>
        <v>10000</v>
      </c>
      <c r="K27" s="52"/>
      <c r="L27" s="54">
        <f>SUM(L15:L23)</f>
        <v>947.39726027397228</v>
      </c>
      <c r="M27" s="41"/>
      <c r="N27" s="14">
        <f>SUM(N16:N23)</f>
        <v>9999.9999947449687</v>
      </c>
      <c r="O27" s="1"/>
      <c r="P27" s="1"/>
      <c r="Q27" s="1"/>
      <c r="R27" s="18"/>
    </row>
    <row r="28" spans="2:18">
      <c r="E28" s="15"/>
      <c r="F28" s="16"/>
      <c r="G28" s="15"/>
      <c r="H28" s="15"/>
      <c r="I28" s="15"/>
      <c r="J28" s="15"/>
      <c r="K28" s="15"/>
      <c r="L28" s="15"/>
      <c r="M28" s="17"/>
      <c r="N28" s="18"/>
      <c r="O28" s="18"/>
      <c r="P28" s="18"/>
      <c r="Q28" s="18"/>
      <c r="R28" s="18"/>
    </row>
    <row r="29" spans="2:18">
      <c r="E29" s="15"/>
      <c r="F29" s="15"/>
      <c r="G29" s="15"/>
      <c r="H29" s="15"/>
      <c r="I29" s="15"/>
      <c r="J29" s="15"/>
      <c r="K29" s="15"/>
      <c r="L29" s="15"/>
      <c r="M29" s="17"/>
      <c r="N29" s="18"/>
      <c r="O29" s="18"/>
      <c r="P29" s="18"/>
      <c r="Q29" s="18"/>
      <c r="R29" s="18"/>
    </row>
    <row r="30" spans="2:18">
      <c r="E30" s="15"/>
      <c r="F30" s="16"/>
      <c r="G30" s="15"/>
      <c r="H30" s="15"/>
      <c r="I30" s="15"/>
      <c r="J30" s="15"/>
      <c r="K30" s="15"/>
      <c r="L30" s="15"/>
      <c r="M30" s="17"/>
      <c r="N30" s="18"/>
      <c r="O30" s="18"/>
      <c r="P30" s="18"/>
      <c r="Q30" s="18"/>
      <c r="R30" s="18"/>
    </row>
    <row r="31" spans="2:18">
      <c r="E31" s="15"/>
      <c r="F31" s="16"/>
      <c r="G31" s="15"/>
      <c r="H31" s="15"/>
      <c r="I31" s="15"/>
      <c r="J31" s="15"/>
      <c r="K31" s="15"/>
      <c r="L31" s="15"/>
      <c r="M31" s="17"/>
      <c r="N31" s="18"/>
      <c r="O31" s="18"/>
      <c r="P31" s="18"/>
      <c r="Q31" s="18"/>
      <c r="R31" s="18"/>
    </row>
    <row r="32" spans="2:18">
      <c r="E32" s="15"/>
      <c r="F32" s="16"/>
      <c r="G32" s="15"/>
      <c r="H32" s="15"/>
      <c r="I32" s="15"/>
      <c r="J32" s="15"/>
      <c r="K32" s="15"/>
      <c r="L32" s="15"/>
      <c r="M32" s="17"/>
      <c r="N32" s="18"/>
      <c r="O32" s="18"/>
      <c r="P32" s="18"/>
      <c r="Q32" s="18"/>
      <c r="R32" s="18"/>
    </row>
    <row r="33" spans="5:18">
      <c r="E33" s="15"/>
      <c r="F33" s="16"/>
      <c r="G33" s="15"/>
      <c r="H33" s="15"/>
      <c r="I33" s="15"/>
      <c r="J33" s="15"/>
      <c r="K33" s="15"/>
      <c r="L33" s="15"/>
      <c r="M33" s="17"/>
      <c r="N33" s="18"/>
      <c r="O33" s="18"/>
      <c r="P33" s="18"/>
      <c r="Q33" s="18"/>
      <c r="R33" s="18"/>
    </row>
    <row r="34" spans="5:18">
      <c r="E34" s="15"/>
      <c r="F34" s="16"/>
      <c r="G34" s="15"/>
      <c r="H34" s="15"/>
      <c r="I34" s="15"/>
      <c r="J34" s="15"/>
      <c r="K34" s="15"/>
      <c r="L34" s="15"/>
      <c r="M34" s="17"/>
      <c r="N34" s="18"/>
      <c r="O34" s="18"/>
      <c r="P34" s="18"/>
      <c r="Q34" s="18"/>
      <c r="R34" s="18"/>
    </row>
    <row r="35" spans="5:18">
      <c r="E35" s="15"/>
      <c r="F35" s="16"/>
      <c r="G35" s="15"/>
      <c r="H35" s="15"/>
      <c r="I35" s="15"/>
      <c r="J35" s="15"/>
      <c r="K35" s="15"/>
      <c r="L35" s="15"/>
      <c r="M35" s="17"/>
      <c r="N35" s="18"/>
      <c r="O35" s="18"/>
      <c r="P35" s="18"/>
      <c r="Q35" s="18"/>
      <c r="R35" s="18"/>
    </row>
    <row r="36" spans="5:18">
      <c r="E36" s="15"/>
      <c r="F36" s="16"/>
      <c r="G36" s="15"/>
      <c r="H36" s="15"/>
      <c r="I36" s="15"/>
      <c r="J36" s="15"/>
      <c r="K36" s="15"/>
      <c r="L36" s="15"/>
      <c r="M36" s="17"/>
      <c r="N36" s="18"/>
      <c r="O36" s="18"/>
      <c r="P36" s="18"/>
      <c r="Q36" s="18"/>
      <c r="R36" s="18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E/T53O7+Zed52h+5g/bSYVvUFtbL/BiR7vjmm8eC9kRnOmgA3btlRnTz8VPqnltpecoZMecp0j3L79cKTOygbw==" saltValue="KbQtno6zX4REsw/UXa7V3w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1196-00E2-456D-8AFD-9CCAF1FCF2C3}">
  <sheetPr>
    <pageSetUpPr fitToPage="1"/>
  </sheetPr>
  <dimension ref="A1:CX59"/>
  <sheetViews>
    <sheetView showGridLines="0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19" customWidth="1"/>
    <col min="2" max="2" width="39.85546875" style="19" hidden="1" customWidth="1" outlineLevel="1"/>
    <col min="3" max="3" width="47.5703125" style="19" hidden="1" customWidth="1" outlineLevel="1"/>
    <col min="4" max="4" width="43" style="19" hidden="1" customWidth="1" outlineLevel="1"/>
    <col min="5" max="5" width="11" style="26" hidden="1" customWidth="1" outlineLevel="1"/>
    <col min="6" max="6" width="40.140625" style="42" customWidth="1" collapsed="1"/>
    <col min="7" max="7" width="17.140625" style="26" customWidth="1"/>
    <col min="8" max="8" width="13.7109375" style="26" bestFit="1" customWidth="1"/>
    <col min="9" max="9" width="18.140625" style="26" customWidth="1"/>
    <col min="10" max="10" width="18.5703125" style="26" bestFit="1" customWidth="1"/>
    <col min="11" max="11" width="24.7109375" style="26" customWidth="1"/>
    <col min="12" max="12" width="19.42578125" style="26" customWidth="1"/>
    <col min="13" max="13" width="19.7109375" style="31" customWidth="1"/>
    <col min="14" max="14" width="12.140625" style="19" hidden="1" customWidth="1" outlineLevel="1"/>
    <col min="15" max="15" width="11" style="19" hidden="1" customWidth="1" outlineLevel="1"/>
    <col min="16" max="16" width="19.7109375" style="19" hidden="1" customWidth="1" outlineLevel="1"/>
    <col min="17" max="17" width="9.85546875" style="19" hidden="1" customWidth="1" outlineLevel="1"/>
    <col min="18" max="18" width="19.7109375" style="19" customWidth="1" collapsed="1"/>
    <col min="19" max="19" width="19.7109375" style="19" customWidth="1"/>
    <col min="20" max="88" width="11.42578125" style="19" customWidth="1"/>
    <col min="89" max="90" width="11.42578125" style="19"/>
    <col min="91" max="91" width="11.42578125" style="19" hidden="1" customWidth="1" outlineLevel="1"/>
    <col min="92" max="92" width="11.42578125" style="19" hidden="1" customWidth="1" outlineLevel="1" collapsed="1"/>
    <col min="93" max="93" width="11.42578125" style="19" hidden="1" customWidth="1" outlineLevel="1"/>
    <col min="94" max="94" width="11.42578125" style="19" hidden="1" customWidth="1" outlineLevel="1" collapsed="1"/>
    <col min="95" max="95" width="11.42578125" style="19" hidden="1" customWidth="1" outlineLevel="1"/>
    <col min="96" max="97" width="11.42578125" style="19" hidden="1" customWidth="1" outlineLevel="1" collapsed="1"/>
    <col min="98" max="98" width="11.42578125" style="19" hidden="1" customWidth="1" outlineLevel="1"/>
    <col min="99" max="99" width="11.42578125" style="19" hidden="1" customWidth="1" outlineLevel="1" collapsed="1"/>
    <col min="100" max="100" width="11.42578125" style="19" hidden="1" customWidth="1" outlineLevel="1"/>
    <col min="101" max="101" width="0" style="19" hidden="1" customWidth="1" outlineLevel="1" collapsed="1"/>
    <col min="102" max="102" width="11.42578125" style="19" outlineLevel="1" collapsed="1"/>
    <col min="103" max="16384" width="11.42578125" style="19" outlineLevel="1"/>
  </cols>
  <sheetData>
    <row r="1" spans="2:18" ht="15" customHeight="1"/>
    <row r="2" spans="2:18">
      <c r="E2" s="15"/>
      <c r="F2" s="16"/>
      <c r="G2" s="15"/>
      <c r="H2" s="15"/>
      <c r="I2" s="15"/>
      <c r="J2" s="15"/>
      <c r="K2" s="15"/>
      <c r="L2" s="15"/>
      <c r="M2" s="17"/>
      <c r="N2" s="18"/>
      <c r="O2" s="18"/>
      <c r="P2" s="18"/>
      <c r="Q2" s="18"/>
      <c r="R2" s="18"/>
    </row>
    <row r="3" spans="2:18">
      <c r="E3" s="15"/>
      <c r="F3" s="16"/>
      <c r="G3" s="15"/>
      <c r="H3" s="15"/>
      <c r="I3" s="15"/>
      <c r="J3" s="15"/>
      <c r="K3" s="15"/>
      <c r="L3" s="15"/>
      <c r="M3" s="17"/>
      <c r="N3" s="18"/>
      <c r="O3" s="18"/>
      <c r="P3" s="18"/>
      <c r="Q3" s="18"/>
      <c r="R3" s="18"/>
    </row>
    <row r="4" spans="2:18">
      <c r="E4" s="15"/>
      <c r="F4" s="16"/>
      <c r="G4" s="15"/>
      <c r="H4" s="15"/>
      <c r="I4" s="15"/>
      <c r="J4" s="15"/>
      <c r="K4" s="15"/>
      <c r="L4" s="15"/>
      <c r="M4" s="17"/>
      <c r="N4" s="18"/>
      <c r="O4" s="18"/>
      <c r="P4" s="18"/>
      <c r="Q4" s="18"/>
      <c r="R4" s="18"/>
    </row>
    <row r="5" spans="2:18">
      <c r="E5" s="15"/>
      <c r="F5" s="16"/>
      <c r="G5" s="15"/>
      <c r="H5" s="15"/>
      <c r="I5" s="15"/>
      <c r="J5" s="15"/>
      <c r="K5" s="15"/>
      <c r="L5" s="15"/>
      <c r="M5" s="17"/>
      <c r="N5" s="18"/>
      <c r="O5" s="18"/>
      <c r="P5" s="18"/>
      <c r="Q5" s="18"/>
      <c r="R5" s="18"/>
    </row>
    <row r="6" spans="2:18">
      <c r="E6" s="15"/>
      <c r="F6" s="2" t="s">
        <v>33</v>
      </c>
      <c r="G6" s="15"/>
      <c r="H6" s="15"/>
      <c r="I6" s="15"/>
      <c r="J6" s="15"/>
      <c r="K6" s="15"/>
      <c r="L6" s="15"/>
      <c r="M6" s="17"/>
      <c r="N6" s="18"/>
      <c r="O6" s="18"/>
      <c r="P6" s="18"/>
      <c r="Q6" s="18"/>
      <c r="R6" s="18"/>
    </row>
    <row r="7" spans="2:18">
      <c r="E7" s="15"/>
      <c r="F7" s="2" t="s">
        <v>34</v>
      </c>
      <c r="G7" s="15"/>
      <c r="H7" s="15"/>
      <c r="I7" s="15"/>
      <c r="J7" s="15"/>
      <c r="K7" s="15"/>
      <c r="L7" s="15"/>
      <c r="M7" s="17"/>
      <c r="N7" s="18"/>
      <c r="O7" s="18"/>
      <c r="P7" s="18"/>
      <c r="Q7" s="18"/>
      <c r="R7" s="18"/>
    </row>
    <row r="8" spans="2:18">
      <c r="E8" s="15"/>
      <c r="F8" s="16"/>
      <c r="G8" s="15"/>
      <c r="H8" s="15"/>
      <c r="I8" s="15"/>
      <c r="J8" s="15"/>
      <c r="K8" s="15"/>
      <c r="L8" s="15"/>
      <c r="M8" s="17"/>
      <c r="N8" s="18"/>
      <c r="O8" s="18"/>
      <c r="P8" s="18"/>
      <c r="Q8" s="18"/>
      <c r="R8" s="18"/>
    </row>
    <row r="9" spans="2:18">
      <c r="E9" s="15"/>
      <c r="F9" s="21" t="s">
        <v>11</v>
      </c>
      <c r="G9" s="22">
        <v>10000</v>
      </c>
      <c r="H9" s="15"/>
      <c r="I9" s="15"/>
      <c r="J9" s="68" t="s">
        <v>0</v>
      </c>
      <c r="K9" s="68"/>
      <c r="L9" s="3">
        <f>+XIRR(L17:L18,F17:F18)</f>
        <v>0.37118347287178033</v>
      </c>
      <c r="M9" s="4"/>
      <c r="N9" s="18"/>
      <c r="O9" s="18"/>
      <c r="P9" s="18"/>
      <c r="Q9" s="18"/>
      <c r="R9" s="18"/>
    </row>
    <row r="10" spans="2:18">
      <c r="E10" s="15"/>
      <c r="F10" s="21" t="s">
        <v>6</v>
      </c>
      <c r="G10" s="23">
        <v>45856</v>
      </c>
      <c r="H10" s="15"/>
      <c r="I10" s="15"/>
      <c r="J10" s="68" t="s">
        <v>17</v>
      </c>
      <c r="K10" s="68"/>
      <c r="L10" s="3">
        <f>+(((1+L9)^(+B12/365)-1)*(365/+B12))</f>
        <v>0.34187500494398537</v>
      </c>
      <c r="M10" s="24"/>
      <c r="N10" s="18"/>
      <c r="O10" s="18"/>
      <c r="P10" s="18"/>
      <c r="Q10" s="18"/>
      <c r="R10" s="18"/>
    </row>
    <row r="11" spans="2:18">
      <c r="E11" s="15"/>
      <c r="F11" s="21" t="s">
        <v>24</v>
      </c>
      <c r="G11" s="55">
        <v>0.05</v>
      </c>
      <c r="H11" s="15"/>
      <c r="I11" s="15"/>
      <c r="J11" s="68" t="s">
        <v>2</v>
      </c>
      <c r="K11" s="68"/>
      <c r="L11" s="25">
        <f>+SUM(Q18)/(365/12)</f>
        <v>5.9835616438356158</v>
      </c>
      <c r="M11" s="24"/>
      <c r="N11" s="18"/>
      <c r="O11" s="18"/>
      <c r="P11" s="18"/>
      <c r="Q11" s="18"/>
      <c r="R11" s="18"/>
    </row>
    <row r="12" spans="2:18">
      <c r="B12" s="19">
        <v>182</v>
      </c>
      <c r="E12" s="15"/>
      <c r="F12" s="21" t="s">
        <v>25</v>
      </c>
      <c r="G12" s="62">
        <v>0.291875</v>
      </c>
      <c r="H12" s="29"/>
      <c r="I12" s="20"/>
      <c r="J12" s="68" t="s">
        <v>8</v>
      </c>
      <c r="K12" s="68"/>
      <c r="L12" s="3">
        <f>+N29/G17</f>
        <v>0.99999999789381888</v>
      </c>
      <c r="M12" s="27"/>
      <c r="N12" s="28"/>
      <c r="O12" s="18"/>
      <c r="P12" s="18"/>
      <c r="Q12" s="18"/>
      <c r="R12" s="18"/>
    </row>
    <row r="13" spans="2:18">
      <c r="E13" s="15"/>
      <c r="F13" s="16"/>
      <c r="G13" s="15"/>
      <c r="H13" s="29"/>
      <c r="I13" s="20"/>
      <c r="J13" s="63"/>
      <c r="K13" s="63"/>
      <c r="L13" s="64"/>
      <c r="M13" s="27"/>
      <c r="N13" s="28"/>
      <c r="O13" s="18"/>
      <c r="P13" s="18"/>
      <c r="Q13" s="18"/>
      <c r="R13" s="18"/>
    </row>
    <row r="14" spans="2:18">
      <c r="E14" s="15"/>
      <c r="F14" s="16"/>
      <c r="G14" s="15"/>
      <c r="H14" s="29"/>
      <c r="I14" s="20"/>
      <c r="J14" s="63"/>
      <c r="K14" s="63"/>
      <c r="L14" s="64"/>
      <c r="M14" s="27"/>
      <c r="N14" s="28"/>
      <c r="O14" s="18"/>
      <c r="P14" s="18"/>
      <c r="Q14" s="18"/>
      <c r="R14" s="18"/>
    </row>
    <row r="15" spans="2:18" ht="15.75" thickBot="1">
      <c r="E15" s="15"/>
      <c r="F15" s="16"/>
      <c r="G15" s="15"/>
      <c r="H15" s="15"/>
      <c r="I15" s="15"/>
      <c r="J15" s="15"/>
      <c r="K15" s="15"/>
      <c r="L15" s="15"/>
      <c r="M15" s="30"/>
      <c r="N15" s="28"/>
      <c r="O15" s="18"/>
      <c r="P15" s="18"/>
      <c r="Q15" s="18"/>
      <c r="R15" s="18"/>
    </row>
    <row r="16" spans="2:18" s="32" customFormat="1" ht="28.5" customHeight="1" thickBot="1">
      <c r="B16" s="33" t="s">
        <v>26</v>
      </c>
      <c r="C16" s="33" t="s">
        <v>7</v>
      </c>
      <c r="D16" s="33" t="s">
        <v>27</v>
      </c>
      <c r="E16" s="34"/>
      <c r="F16" s="46" t="s">
        <v>3</v>
      </c>
      <c r="G16" s="49" t="s">
        <v>12</v>
      </c>
      <c r="H16" s="49" t="s">
        <v>4</v>
      </c>
      <c r="I16" s="49" t="s">
        <v>13</v>
      </c>
      <c r="J16" s="49" t="s">
        <v>14</v>
      </c>
      <c r="K16" s="49" t="s">
        <v>15</v>
      </c>
      <c r="L16" s="50" t="s">
        <v>16</v>
      </c>
      <c r="M16" s="35"/>
      <c r="N16" s="5" t="s">
        <v>1</v>
      </c>
      <c r="O16" s="5" t="s">
        <v>5</v>
      </c>
      <c r="P16" s="6"/>
      <c r="Q16" s="5" t="s">
        <v>9</v>
      </c>
      <c r="R16" s="36"/>
    </row>
    <row r="17" spans="2:18">
      <c r="B17" s="7">
        <f>+D17</f>
        <v>45856</v>
      </c>
      <c r="C17" s="51">
        <f>+$G$11+$G$12</f>
        <v>0.34187499999999998</v>
      </c>
      <c r="D17" s="7">
        <f>+G10</f>
        <v>45856</v>
      </c>
      <c r="E17" s="39"/>
      <c r="F17" s="8">
        <f>+G10</f>
        <v>45856</v>
      </c>
      <c r="G17" s="48">
        <f>+G9</f>
        <v>10000</v>
      </c>
      <c r="H17" s="44"/>
      <c r="I17" s="43"/>
      <c r="J17" s="43"/>
      <c r="K17" s="48">
        <f t="shared" ref="K17:K18" si="0">+G17-J17</f>
        <v>10000</v>
      </c>
      <c r="L17" s="45">
        <f>-G17</f>
        <v>-10000</v>
      </c>
      <c r="M17" s="40"/>
      <c r="N17" s="9"/>
      <c r="O17" s="9"/>
      <c r="P17" s="1"/>
      <c r="Q17" s="1"/>
      <c r="R17" s="18"/>
    </row>
    <row r="18" spans="2:18" ht="15.75" thickBot="1">
      <c r="B18" s="7">
        <f>+B17+B12</f>
        <v>46038</v>
      </c>
      <c r="C18" s="51">
        <f t="shared" ref="C18" si="1">+$G$11+$G$12</f>
        <v>0.34187499999999998</v>
      </c>
      <c r="D18" s="10">
        <f>+B18</f>
        <v>46038</v>
      </c>
      <c r="E18" s="39"/>
      <c r="F18" s="11">
        <f t="shared" ref="F18" si="2">+D18</f>
        <v>46038</v>
      </c>
      <c r="G18" s="48">
        <f>+K17</f>
        <v>10000</v>
      </c>
      <c r="H18" s="47">
        <f>+B18-B17</f>
        <v>182</v>
      </c>
      <c r="I18" s="43">
        <f>+G18*($G$11+$G$12)*(H18)/365</f>
        <v>1704.6917808219177</v>
      </c>
      <c r="J18" s="43">
        <f>+G9</f>
        <v>10000</v>
      </c>
      <c r="K18" s="48">
        <f t="shared" si="0"/>
        <v>0</v>
      </c>
      <c r="L18" s="45">
        <f>+I18+J18</f>
        <v>11704.691780821919</v>
      </c>
      <c r="M18" s="40"/>
      <c r="N18" s="61">
        <f>+L18/(1+$L$9)^((O18)/365)</f>
        <v>9999.9999789381891</v>
      </c>
      <c r="O18" s="12">
        <f>+F18-$F$17</f>
        <v>182</v>
      </c>
      <c r="P18" s="1"/>
      <c r="Q18" s="13">
        <f>+(N18/$N$29)*O18</f>
        <v>182</v>
      </c>
      <c r="R18" s="18"/>
    </row>
    <row r="19" spans="2:18" ht="15.75" hidden="1" thickBot="1">
      <c r="B19" s="7"/>
      <c r="C19" s="51"/>
      <c r="D19" s="10"/>
      <c r="E19" s="39"/>
      <c r="F19" s="11"/>
      <c r="G19" s="48"/>
      <c r="H19" s="47"/>
      <c r="I19" s="43"/>
      <c r="J19" s="43"/>
      <c r="K19" s="48"/>
      <c r="L19" s="45"/>
      <c r="M19" s="40"/>
      <c r="N19" s="61"/>
      <c r="O19" s="12"/>
      <c r="P19" s="1"/>
      <c r="Q19" s="13"/>
      <c r="R19" s="18"/>
    </row>
    <row r="20" spans="2:18" ht="15.75" hidden="1" thickBot="1">
      <c r="B20" s="7"/>
      <c r="C20" s="51"/>
      <c r="D20" s="10"/>
      <c r="E20" s="39"/>
      <c r="F20" s="11"/>
      <c r="G20" s="48"/>
      <c r="H20" s="47"/>
      <c r="I20" s="43"/>
      <c r="J20" s="43"/>
      <c r="K20" s="48"/>
      <c r="L20" s="45"/>
      <c r="M20" s="40"/>
      <c r="N20" s="61"/>
      <c r="O20" s="12"/>
      <c r="P20" s="1"/>
      <c r="Q20" s="13"/>
      <c r="R20" s="18"/>
    </row>
    <row r="21" spans="2:18" ht="15.75" hidden="1" thickBot="1">
      <c r="B21" s="7"/>
      <c r="C21" s="51"/>
      <c r="D21" s="10"/>
      <c r="E21" s="39"/>
      <c r="F21" s="11"/>
      <c r="G21" s="48"/>
      <c r="H21" s="47"/>
      <c r="I21" s="43"/>
      <c r="J21" s="48"/>
      <c r="K21" s="48"/>
      <c r="L21" s="45"/>
      <c r="M21" s="40"/>
      <c r="N21" s="61"/>
      <c r="O21" s="12"/>
      <c r="P21" s="1"/>
      <c r="Q21" s="13"/>
      <c r="R21" s="18"/>
    </row>
    <row r="22" spans="2:18" ht="15.75" hidden="1" thickBot="1">
      <c r="B22" s="7"/>
      <c r="C22" s="37"/>
      <c r="D22" s="10"/>
      <c r="E22" s="39"/>
      <c r="F22" s="11"/>
      <c r="G22" s="48"/>
      <c r="H22" s="47"/>
      <c r="I22" s="43"/>
      <c r="J22" s="43"/>
      <c r="K22" s="48"/>
      <c r="L22" s="45"/>
      <c r="M22" s="40"/>
      <c r="N22" s="61"/>
      <c r="O22" s="12"/>
      <c r="P22" s="1"/>
      <c r="Q22" s="13"/>
      <c r="R22" s="18"/>
    </row>
    <row r="23" spans="2:18" ht="15.75" hidden="1" thickBot="1">
      <c r="B23" s="7"/>
      <c r="C23" s="37"/>
      <c r="D23" s="10"/>
      <c r="E23" s="39"/>
      <c r="F23" s="11"/>
      <c r="G23" s="48"/>
      <c r="H23" s="47"/>
      <c r="I23" s="43"/>
      <c r="J23" s="43"/>
      <c r="K23" s="48"/>
      <c r="L23" s="45"/>
      <c r="M23" s="40"/>
      <c r="N23" s="61"/>
      <c r="O23" s="12"/>
      <c r="P23" s="1"/>
      <c r="Q23" s="13"/>
      <c r="R23" s="18"/>
    </row>
    <row r="24" spans="2:18" ht="15.75" hidden="1" thickBot="1">
      <c r="B24" s="7"/>
      <c r="C24" s="37"/>
      <c r="D24" s="10"/>
      <c r="E24" s="39"/>
      <c r="F24" s="11"/>
      <c r="G24" s="48"/>
      <c r="H24" s="47"/>
      <c r="I24" s="43"/>
      <c r="J24" s="43"/>
      <c r="K24" s="48"/>
      <c r="L24" s="45"/>
      <c r="M24" s="40"/>
      <c r="N24" s="61"/>
      <c r="O24" s="12"/>
      <c r="P24" s="1"/>
      <c r="Q24" s="13"/>
      <c r="R24" s="18"/>
    </row>
    <row r="25" spans="2:18" ht="15.75" hidden="1" thickBot="1">
      <c r="B25" s="7"/>
      <c r="C25" s="37"/>
      <c r="D25" s="10"/>
      <c r="E25" s="39"/>
      <c r="F25" s="11"/>
      <c r="G25" s="48"/>
      <c r="H25" s="47"/>
      <c r="I25" s="43"/>
      <c r="J25" s="43"/>
      <c r="K25" s="48"/>
      <c r="L25" s="45"/>
      <c r="M25" s="40"/>
      <c r="N25" s="61"/>
      <c r="O25" s="12"/>
      <c r="P25" s="1"/>
      <c r="Q25" s="13"/>
      <c r="R25" s="18"/>
    </row>
    <row r="26" spans="2:18" ht="15.75" hidden="1" thickBot="1">
      <c r="B26" s="7"/>
      <c r="C26" s="37"/>
      <c r="D26" s="10"/>
      <c r="E26" s="39"/>
      <c r="F26" s="11"/>
      <c r="G26" s="48"/>
      <c r="H26" s="47"/>
      <c r="I26" s="43"/>
      <c r="J26" s="48"/>
      <c r="K26" s="48"/>
      <c r="L26" s="45"/>
      <c r="M26" s="40"/>
      <c r="N26" s="61"/>
      <c r="O26" s="12"/>
      <c r="P26" s="1"/>
      <c r="Q26" s="13"/>
      <c r="R26" s="18"/>
    </row>
    <row r="27" spans="2:18" ht="15.75" hidden="1" thickBot="1">
      <c r="B27" s="7"/>
      <c r="C27" s="37"/>
      <c r="D27" s="10"/>
      <c r="E27" s="39"/>
      <c r="F27" s="11"/>
      <c r="G27" s="48"/>
      <c r="H27" s="47"/>
      <c r="I27" s="43"/>
      <c r="J27" s="48"/>
      <c r="K27" s="48"/>
      <c r="L27" s="45"/>
      <c r="M27" s="40"/>
      <c r="N27" s="61"/>
      <c r="O27" s="12"/>
      <c r="P27" s="1"/>
      <c r="Q27" s="13"/>
      <c r="R27" s="18"/>
    </row>
    <row r="28" spans="2:18" ht="15.75" hidden="1" thickBot="1">
      <c r="B28" s="7"/>
      <c r="C28" s="37"/>
      <c r="D28" s="10"/>
      <c r="E28" s="39"/>
      <c r="F28" s="11"/>
      <c r="G28" s="48"/>
      <c r="H28" s="47"/>
      <c r="I28" s="43"/>
      <c r="J28" s="48"/>
      <c r="K28" s="48"/>
      <c r="L28" s="45"/>
      <c r="M28" s="40"/>
      <c r="N28" s="61"/>
      <c r="O28" s="12"/>
      <c r="P28" s="1"/>
      <c r="Q28" s="13"/>
      <c r="R28" s="18"/>
    </row>
    <row r="29" spans="2:18" ht="15.75" thickBot="1">
      <c r="B29" s="38"/>
      <c r="C29" s="37"/>
      <c r="D29" s="38"/>
      <c r="E29" s="15"/>
      <c r="F29" s="69" t="s">
        <v>10</v>
      </c>
      <c r="G29" s="70"/>
      <c r="H29" s="70"/>
      <c r="I29" s="52">
        <f>SUM(I18:I25)</f>
        <v>1704.6917808219177</v>
      </c>
      <c r="J29" s="53">
        <f>SUM(J18:J25)</f>
        <v>10000</v>
      </c>
      <c r="K29" s="52"/>
      <c r="L29" s="54">
        <f>SUM(L17:L25)</f>
        <v>1704.6917808219187</v>
      </c>
      <c r="M29" s="41"/>
      <c r="N29" s="14">
        <f>SUM(N18:N25)</f>
        <v>9999.9999789381891</v>
      </c>
      <c r="O29" s="1"/>
      <c r="P29" s="1"/>
      <c r="Q29" s="1"/>
      <c r="R29" s="18"/>
    </row>
    <row r="30" spans="2:18">
      <c r="E30" s="15"/>
      <c r="F30" s="16"/>
      <c r="G30" s="15"/>
      <c r="H30" s="15"/>
      <c r="I30" s="15"/>
      <c r="J30" s="15"/>
      <c r="K30" s="15"/>
      <c r="L30" s="15"/>
      <c r="M30" s="17"/>
      <c r="N30" s="18"/>
      <c r="O30" s="18"/>
      <c r="P30" s="18"/>
      <c r="Q30" s="18"/>
      <c r="R30" s="18"/>
    </row>
    <row r="31" spans="2:18">
      <c r="E31" s="15"/>
      <c r="F31" s="15"/>
      <c r="G31" s="15"/>
      <c r="H31" s="15"/>
      <c r="I31" s="15"/>
      <c r="J31" s="15"/>
      <c r="K31" s="15"/>
      <c r="L31" s="15"/>
      <c r="M31" s="17"/>
      <c r="N31" s="18"/>
      <c r="O31" s="18"/>
      <c r="P31" s="18"/>
      <c r="Q31" s="18"/>
      <c r="R31" s="18"/>
    </row>
    <row r="32" spans="2:18">
      <c r="E32" s="15"/>
      <c r="F32" s="16"/>
      <c r="G32" s="15"/>
      <c r="H32" s="15"/>
      <c r="I32" s="15"/>
      <c r="J32" s="15"/>
      <c r="K32" s="15"/>
      <c r="L32" s="15"/>
      <c r="M32" s="17"/>
      <c r="N32" s="18"/>
      <c r="O32" s="18"/>
      <c r="P32" s="18"/>
      <c r="Q32" s="18"/>
      <c r="R32" s="18"/>
    </row>
    <row r="33" spans="5:18">
      <c r="E33" s="15"/>
      <c r="F33" s="16"/>
      <c r="G33" s="15"/>
      <c r="H33" s="15"/>
      <c r="I33" s="15"/>
      <c r="J33" s="15"/>
      <c r="K33" s="15"/>
      <c r="L33" s="15"/>
      <c r="M33" s="17"/>
      <c r="N33" s="18"/>
      <c r="O33" s="18"/>
      <c r="P33" s="18"/>
      <c r="Q33" s="18"/>
      <c r="R33" s="18"/>
    </row>
    <row r="34" spans="5:18">
      <c r="E34" s="15"/>
      <c r="F34" s="16"/>
      <c r="G34" s="15"/>
      <c r="H34" s="15"/>
      <c r="I34" s="15"/>
      <c r="J34" s="15"/>
      <c r="K34" s="15"/>
      <c r="L34" s="15"/>
      <c r="M34" s="17"/>
      <c r="N34" s="18"/>
      <c r="O34" s="18"/>
      <c r="P34" s="18"/>
      <c r="Q34" s="18"/>
      <c r="R34" s="18"/>
    </row>
    <row r="35" spans="5:18">
      <c r="E35" s="15"/>
      <c r="F35" s="16"/>
      <c r="G35" s="15"/>
      <c r="H35" s="15"/>
      <c r="I35" s="15"/>
      <c r="J35" s="15"/>
      <c r="K35" s="15"/>
      <c r="L35" s="15"/>
      <c r="M35" s="17"/>
      <c r="N35" s="18"/>
      <c r="O35" s="18"/>
      <c r="P35" s="18"/>
      <c r="Q35" s="18"/>
      <c r="R35" s="18"/>
    </row>
    <row r="36" spans="5:18">
      <c r="E36" s="15"/>
      <c r="F36" s="16"/>
      <c r="G36" s="15"/>
      <c r="H36" s="15"/>
      <c r="I36" s="15"/>
      <c r="J36" s="15"/>
      <c r="K36" s="15"/>
      <c r="L36" s="15"/>
      <c r="M36" s="17"/>
      <c r="N36" s="18"/>
      <c r="O36" s="18"/>
      <c r="P36" s="18"/>
      <c r="Q36" s="18"/>
      <c r="R36" s="18"/>
    </row>
    <row r="37" spans="5:18">
      <c r="E37" s="15"/>
      <c r="F37" s="16"/>
      <c r="G37" s="15"/>
      <c r="H37" s="15"/>
      <c r="I37" s="15"/>
      <c r="J37" s="15"/>
      <c r="K37" s="15"/>
      <c r="L37" s="15"/>
      <c r="M37" s="17"/>
      <c r="N37" s="18"/>
      <c r="O37" s="18"/>
      <c r="P37" s="18"/>
      <c r="Q37" s="18"/>
      <c r="R37" s="18"/>
    </row>
    <row r="38" spans="5:18">
      <c r="E38" s="15"/>
      <c r="F38" s="16"/>
      <c r="G38" s="15"/>
      <c r="H38" s="15"/>
      <c r="I38" s="15"/>
      <c r="J38" s="15"/>
      <c r="K38" s="15"/>
      <c r="L38" s="15"/>
      <c r="M38" s="17"/>
      <c r="N38" s="18"/>
      <c r="O38" s="18"/>
      <c r="P38" s="18"/>
      <c r="Q38" s="18"/>
      <c r="R38" s="18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s="19" customFormat="1" ht="15" customHeight="1"/>
    <row r="50" s="19" customFormat="1" ht="15" customHeight="1"/>
    <row r="51" s="19" customFormat="1" ht="15" customHeight="1"/>
    <row r="52" s="19" customFormat="1" ht="15" customHeight="1"/>
    <row r="53" s="19" customFormat="1" ht="15" customHeight="1"/>
    <row r="54" s="19" customFormat="1" ht="15" customHeight="1"/>
    <row r="55" s="19" customFormat="1" ht="15" customHeight="1"/>
    <row r="56" s="19" customFormat="1" ht="15" customHeight="1"/>
    <row r="57" s="19" customFormat="1" ht="15" customHeight="1"/>
    <row r="58" s="19" customFormat="1" ht="15" customHeight="1"/>
    <row r="59" s="19" customFormat="1" ht="15" customHeight="1"/>
  </sheetData>
  <sheetProtection algorithmName="SHA-512" hashValue="/v9VfCXugW6SNwPtvUc0NwTItY+z5ooEnaOXK1l+mkC9LXgQYtHCRIgRNJkFFoKimY9yf/zQdJdr/rU2w6UCrA==" saltValue="NmxLbiIweVgXPF8gwzD2+A==" spinCount="100000" sheet="1" selectLockedCells="1"/>
  <mergeCells count="5">
    <mergeCell ref="J9:K9"/>
    <mergeCell ref="J10:K10"/>
    <mergeCell ref="J11:K11"/>
    <mergeCell ref="J12:K12"/>
    <mergeCell ref="F29:H29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Clase 5 (Reapertura)</vt:lpstr>
      <vt:lpstr>Clase 12</vt:lpstr>
      <vt:lpstr>Clase 13</vt:lpstr>
      <vt:lpstr>'Clase 12'!Área_de_impresión</vt:lpstr>
      <vt:lpstr>'Clase 13'!Área_de_impresión</vt:lpstr>
      <vt:lpstr>'Clase 5 (Reapertura)'!Área_de_impresión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2025-07-16T17:29:53Z</dcterms:modified>
</cp:coreProperties>
</file>