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tras Clases 4 (Reapertura), 3 (Reapertura) y 7 (nueva)\"/>
    </mc:Choice>
  </mc:AlternateContent>
  <xr:revisionPtr revIDLastSave="0" documentId="13_ncr:1_{1F41FEF8-630E-4386-B0D4-E3F55650E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4 (Reapertura)" sheetId="15" r:id="rId1"/>
    <sheet name="Clase 3 (Reapertura)" sheetId="16" r:id="rId2"/>
    <sheet name="Clase 7" sheetId="17" r:id="rId3"/>
  </sheets>
  <definedNames>
    <definedName name="_xlnm.Print_Area" localSheetId="1">'Clase 3 (Reapertura)'!$A$4:$P$22</definedName>
    <definedName name="_xlnm.Print_Area" localSheetId="0">'Clase 4 (Reapertura)'!$A$4:$P$22</definedName>
    <definedName name="_xlnm.Print_Area" localSheetId="2">'Clase 7'!$A$4:$P$23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7" l="1"/>
  <c r="B18" i="17"/>
  <c r="J18" i="17"/>
  <c r="J29" i="17" s="1"/>
  <c r="C18" i="17"/>
  <c r="G17" i="17"/>
  <c r="K17" i="17" s="1"/>
  <c r="G18" i="17" s="1"/>
  <c r="F17" i="17"/>
  <c r="D17" i="17"/>
  <c r="C17" i="17"/>
  <c r="B17" i="17"/>
  <c r="D18" i="17" l="1"/>
  <c r="F18" i="17" s="1"/>
  <c r="O18" i="17" s="1"/>
  <c r="H18" i="17"/>
  <c r="K18" i="17"/>
  <c r="I18" i="17"/>
  <c r="L17" i="17"/>
  <c r="I29" i="17" l="1"/>
  <c r="L18" i="17"/>
  <c r="L9" i="17" s="1"/>
  <c r="L10" i="17" s="1"/>
  <c r="N18" i="17" l="1"/>
  <c r="L29" i="17"/>
  <c r="N29" i="17" l="1"/>
  <c r="L12" i="17" s="1"/>
  <c r="Q18" i="17" l="1"/>
  <c r="O17" i="16" l="1"/>
  <c r="J17" i="16"/>
  <c r="J28" i="16" s="1"/>
  <c r="H17" i="16"/>
  <c r="F17" i="16"/>
  <c r="D17" i="16"/>
  <c r="C17" i="16"/>
  <c r="K16" i="16"/>
  <c r="G17" i="16" s="1"/>
  <c r="G16" i="16"/>
  <c r="L16" i="16" s="1"/>
  <c r="F16" i="16"/>
  <c r="D16" i="16" s="1"/>
  <c r="C16" i="16"/>
  <c r="K17" i="16" l="1"/>
  <c r="I17" i="16"/>
  <c r="I17" i="15"/>
  <c r="H17" i="15"/>
  <c r="O17" i="15"/>
  <c r="I28" i="16" l="1"/>
  <c r="L17" i="16"/>
  <c r="L16" i="15"/>
  <c r="L9" i="16" l="1"/>
  <c r="L10" i="16" s="1"/>
  <c r="L28" i="16"/>
  <c r="J17" i="15"/>
  <c r="J28" i="15" s="1"/>
  <c r="C17" i="15"/>
  <c r="G16" i="15"/>
  <c r="F16" i="15"/>
  <c r="D16" i="15" s="1"/>
  <c r="C16" i="15"/>
  <c r="N17" i="16" l="1"/>
  <c r="K16" i="15"/>
  <c r="G17" i="15" s="1"/>
  <c r="D17" i="15"/>
  <c r="F17" i="15" s="1"/>
  <c r="N28" i="16" l="1"/>
  <c r="Q17" i="16" s="1"/>
  <c r="L11" i="16" s="1"/>
  <c r="K17" i="15"/>
  <c r="L17" i="15"/>
  <c r="L9" i="15" s="1"/>
  <c r="I28" i="15"/>
  <c r="N17" i="15" l="1"/>
  <c r="L10" i="15"/>
  <c r="L28" i="15"/>
  <c r="N28" i="15" l="1"/>
  <c r="Q17" i="15" l="1"/>
  <c r="L11" i="15" s="1"/>
</calcChain>
</file>

<file path=xl/sharedStrings.xml><?xml version="1.0" encoding="utf-8"?>
<sst xmlns="http://schemas.openxmlformats.org/spreadsheetml/2006/main" count="70" uniqueCount="34">
  <si>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</si>
  <si>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</si>
  <si>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</si>
  <si>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</si>
  <si>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</si>
  <si>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</si>
  <si>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</si>
  <si>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</si>
  <si>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</si>
  <si>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</si>
  <si>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</si>
  <si>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</si>
  <si>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</si>
  <si>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</si>
  <si>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</si>
  <si>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</si>
  <si>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</si>
  <si>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</t>
  </si>
  <si>
    <t>Fecha de Emisión Original</t>
  </si>
  <si>
    <t>Cupón Tasa Fija (TNA)</t>
  </si>
  <si>
    <t xml:space="preserve">VN </t>
  </si>
  <si>
    <t>Fecha de Reapertura</t>
  </si>
  <si>
    <t xml:space="preserve">Precio de Emisión | A licitar </t>
  </si>
  <si>
    <t>Letras de Tesorería de la Provincia del Chaco</t>
  </si>
  <si>
    <t>Clase 4 (Reapertura)</t>
  </si>
  <si>
    <t>Pesos - 25 días</t>
  </si>
  <si>
    <t>Pesos - 88 días</t>
  </si>
  <si>
    <t>Margen a licitar</t>
  </si>
  <si>
    <t>TAMAR Proyectada</t>
  </si>
  <si>
    <t>Fecha Calendario</t>
  </si>
  <si>
    <t>Fecha de pago</t>
  </si>
  <si>
    <t>Letras de Tesorería de la Provincia del Chaco Clase 7</t>
  </si>
  <si>
    <t xml:space="preserve">Pesos - 207 días </t>
  </si>
  <si>
    <t>Clase 3 (Reapertura)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</si>
</sst>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3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9">
    <xf numFmtId="0" fontId="0" fillId="0" borderId="0" xfId="0"/>
    <xf numFmtId="0" fontId="3" fillId="0" borderId="0" xfId="0" applyFont="1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1" fillId="0" borderId="0" xfId="0" applyNumberFormat="1" applyFont="1" applyProtection="1">
      <protection hidden="1"/>
    </xf>
    <xf numFmtId="167" fontId="4" fillId="2" borderId="4" xfId="0" applyNumberFormat="1" applyFont="1" applyFill="1" applyBorder="1" applyProtection="1">
      <protection hidden="1"/>
    </xf>
    <xf numFmtId="2" fontId="11" fillId="0" borderId="0" xfId="0" applyNumberFormat="1" applyFont="1" applyAlignment="1">
      <alignment horizontal="right" indent="1"/>
    </xf>
    <xf numFmtId="167" fontId="11" fillId="5" borderId="0" xfId="0" applyNumberFormat="1" applyFont="1" applyFill="1" applyProtection="1">
      <protection hidden="1"/>
    </xf>
    <xf numFmtId="167" fontId="4" fillId="2" borderId="7" xfId="0" applyNumberFormat="1" applyFont="1" applyFill="1" applyBorder="1" applyProtection="1">
      <protection hidden="1"/>
    </xf>
    <xf numFmtId="1" fontId="11" fillId="0" borderId="0" xfId="0" applyNumberFormat="1" applyFont="1" applyAlignment="1">
      <alignment horizontal="right" indent="1"/>
    </xf>
    <xf numFmtId="168" fontId="3" fillId="0" borderId="0" xfId="0" applyNumberFormat="1" applyFont="1"/>
    <xf numFmtId="170" fontId="3" fillId="0" borderId="11" xfId="0" applyNumberFormat="1" applyFont="1" applyBorder="1"/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4" fontId="7" fillId="2" borderId="2" xfId="3" applyNumberFormat="1" applyFont="1" applyFill="1" applyBorder="1" applyProtection="1">
      <protection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0" fontId="4" fillId="0" borderId="0" xfId="3" applyFont="1"/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 applyProtection="1">
      <protection hidden="1"/>
    </xf>
    <xf numFmtId="10" fontId="4" fillId="0" borderId="0" xfId="3" applyNumberFormat="1" applyFont="1" applyProtection="1">
      <protection hidden="1"/>
    </xf>
    <xf numFmtId="0" fontId="11" fillId="5" borderId="0" xfId="3" applyFont="1" applyFill="1" applyProtection="1">
      <protection hidden="1"/>
    </xf>
    <xf numFmtId="0" fontId="3" fillId="5" borderId="0" xfId="3" applyFont="1" applyFill="1"/>
    <xf numFmtId="0" fontId="3" fillId="0" borderId="0" xfId="3" applyFont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9" fontId="3" fillId="0" borderId="0" xfId="3" applyNumberFormat="1" applyFont="1"/>
    <xf numFmtId="167" fontId="11" fillId="0" borderId="0" xfId="3" applyNumberFormat="1" applyFont="1"/>
    <xf numFmtId="167" fontId="4" fillId="0" borderId="0" xfId="3" applyNumberFormat="1" applyFont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5" borderId="0" xfId="3" applyNumberFormat="1" applyFont="1" applyFill="1" applyAlignment="1" applyProtection="1">
      <alignment horizontal="right" indent="1"/>
      <protection hidden="1"/>
    </xf>
    <xf numFmtId="166" fontId="4" fillId="0" borderId="0" xfId="3" applyNumberFormat="1" applyFont="1"/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8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172" fontId="4" fillId="2" borderId="0" xfId="3" applyNumberFormat="1" applyFont="1" applyFill="1" applyAlignment="1" applyProtection="1">
      <alignment horizontal="right" indent="1"/>
      <protection hidden="1"/>
    </xf>
    <xf numFmtId="173" fontId="4" fillId="2" borderId="0" xfId="3" applyNumberFormat="1" applyFont="1" applyFill="1" applyProtection="1"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174" fontId="3" fillId="0" borderId="0" xfId="3" applyNumberFormat="1" applyFont="1"/>
    <xf numFmtId="171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3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8" fillId="4" borderId="2" xfId="0" applyNumberFormat="1" applyFont="1" applyFill="1" applyBorder="1" applyAlignment="1" applyProtection="1">
      <alignment horizontal="left"/>
      <protection hidden="1"/>
    </xf>
    <xf numFmtId="166" fontId="8" fillId="4" borderId="12" xfId="0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0" fontId="8" fillId="5" borderId="3" xfId="0" applyFont="1" applyFill="1" applyBorder="1" applyProtection="1">
      <protection hidden="1"/>
    </xf>
    <xf numFmtId="166" fontId="8" fillId="4" borderId="0" xfId="0" applyNumberFormat="1" applyFont="1" applyFill="1" applyAlignment="1" applyProtection="1">
      <alignment horizontal="left"/>
      <protection hidden="1"/>
    </xf>
    <xf numFmtId="10" fontId="7" fillId="3" borderId="12" xfId="1" applyNumberFormat="1" applyFont="1" applyFill="1" applyBorder="1" applyAlignment="1" applyProtection="1">
      <alignment vertical="center"/>
      <protection locked="0" hidden="1"/>
    </xf>
    <xf numFmtId="170" fontId="11" fillId="0" borderId="0" xfId="4" applyNumberFormat="1" applyFont="1" applyAlignment="1" applyProtection="1"/>
    <xf numFmtId="175" fontId="7" fillId="3" borderId="2" xfId="1" applyNumberFormat="1" applyFont="1" applyFill="1" applyBorder="1" applyProtection="1">
      <protection locked="0" hidden="1"/>
    </xf>
    <xf numFmtId="0" fontId="8" fillId="0" borderId="0" xfId="0" applyFont="1" applyAlignment="1" applyProtection="1">
      <alignment horizontal="right" indent="1"/>
      <protection hidden="1"/>
    </xf>
    <xf numFmtId="10" fontId="7" fillId="0" borderId="0" xfId="1" applyNumberFormat="1" applyFont="1" applyFill="1" applyBorder="1" applyProtection="1">
      <protection hidden="1"/>
    </xf>
    <xf numFmtId="0" fontId="8" fillId="4" borderId="3" xfId="0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</cellXfs>
  <cellStyles count="7"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27BCDC23-A7FF-4860-BD97-642DD810E3D4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AB02E0-EDE8-4AEE-AA61-40FECEBD3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4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7ADE4-6A93-49B1-90B3-BD6AD64A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906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8296B5-5205-46E3-B779-1488A2491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208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A9F77-4159-44B4-B587-66E6F2076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0556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893D00-1BC9-45CB-8DF2-9E3DA9BFD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E907F5-CFF9-4992-B7E3-F508272C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2F85-0409-428B-BB38-631157F27505}">
  <sheetPr>
    <pageSetUpPr fitToPage="1"/>
  </sheetPr>
  <dimension ref="A1:CX57"/>
  <sheetViews>
    <sheetView showGridLines="0" tabSelected="1" zoomScale="80" zoomScaleNormal="80" workbookViewId="0">
      <selection activeCell="G13" sqref="G13"/>
    </sheetView>
  </sheetViews>
  <sheetFormatPr baseColWidth="10" defaultColWidth="11.42578125" defaultRowHeight="15" customHeight="1" zeroHeight="1" outlineLevelCol="1"/>
  <cols>
    <col min="1" max="1" width="17.140625" style="19" customWidth="1"/>
    <col min="2" max="2" width="34.42578125" style="19" hidden="1" customWidth="1" outlineLevel="1"/>
    <col min="3" max="3" width="20.85546875" style="19" hidden="1" customWidth="1" outlineLevel="1"/>
    <col min="4" max="4" width="34.42578125" style="19" hidden="1" customWidth="1" outlineLevel="1"/>
    <col min="5" max="5" width="11.140625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22.7109375" style="19" hidden="1" customWidth="1" outlineLevel="1"/>
    <col min="15" max="15" width="14.42578125" style="19" hidden="1" customWidth="1" outlineLevel="1"/>
    <col min="16" max="16" width="13.5703125" style="19" hidden="1" customWidth="1" outlineLevel="1"/>
    <col min="17" max="17" width="32.71093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0" style="19" hidden="1" customWidth="1" outlineLevel="1" collapsed="1"/>
    <col min="98" max="98" width="0" style="19" hidden="1" customWidth="1" outlineLevel="1"/>
    <col min="99" max="99" width="0" style="19" hidden="1" customWidth="1" outlineLevel="1" collapsed="1"/>
    <col min="100" max="100" width="0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23</v>
      </c>
      <c r="G6" s="2" t="s">
        <v>24</v>
      </c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25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56" t="s">
        <v>18</v>
      </c>
      <c r="G9" s="23">
        <v>45702</v>
      </c>
      <c r="H9" s="15"/>
      <c r="I9" s="15"/>
      <c r="J9" s="66" t="s">
        <v>0</v>
      </c>
      <c r="K9" s="66"/>
      <c r="L9" s="3">
        <f>+XIRR(L16:L17,F16:F17)</f>
        <v>0.55738013386726371</v>
      </c>
      <c r="M9" s="4"/>
      <c r="N9" s="18"/>
      <c r="O9" s="18"/>
      <c r="P9" s="18"/>
      <c r="Q9" s="18"/>
      <c r="R9" s="18"/>
    </row>
    <row r="10" spans="2:18">
      <c r="E10" s="15"/>
      <c r="F10" s="57" t="s">
        <v>19</v>
      </c>
      <c r="G10" s="58">
        <v>0.315</v>
      </c>
      <c r="H10" s="15"/>
      <c r="I10" s="15"/>
      <c r="J10" s="66" t="s">
        <v>17</v>
      </c>
      <c r="K10" s="66"/>
      <c r="L10" s="3">
        <f>+(((1+L9)^(+B12/365)-1)*(365/+B12))</f>
        <v>0.44979451313775104</v>
      </c>
      <c r="M10" s="24"/>
      <c r="N10" s="18"/>
      <c r="O10" s="18"/>
      <c r="P10" s="18"/>
      <c r="Q10" s="18"/>
      <c r="R10" s="18"/>
    </row>
    <row r="11" spans="2:18">
      <c r="E11" s="15"/>
      <c r="F11" s="56" t="s">
        <v>20</v>
      </c>
      <c r="G11" s="22">
        <v>10000</v>
      </c>
      <c r="H11" s="15"/>
      <c r="I11" s="15"/>
      <c r="J11" s="66" t="s">
        <v>2</v>
      </c>
      <c r="K11" s="66"/>
      <c r="L11" s="25">
        <f>+SUM(Q17)/(365/12)</f>
        <v>0.82191780821917804</v>
      </c>
      <c r="M11" s="24"/>
      <c r="N11" s="18"/>
      <c r="O11" s="18"/>
      <c r="P11" s="18"/>
      <c r="Q11" s="18"/>
      <c r="R11" s="18"/>
    </row>
    <row r="12" spans="2:18">
      <c r="B12" s="19">
        <v>25</v>
      </c>
      <c r="E12" s="15"/>
      <c r="F12" s="56" t="s">
        <v>21</v>
      </c>
      <c r="G12" s="23">
        <v>45768</v>
      </c>
      <c r="H12" s="29"/>
      <c r="I12" s="20"/>
      <c r="K12" s="59"/>
      <c r="M12" s="27"/>
      <c r="N12" s="28"/>
      <c r="O12" s="18"/>
      <c r="P12" s="18"/>
      <c r="Q12" s="18"/>
      <c r="R12" s="18"/>
    </row>
    <row r="13" spans="2:18">
      <c r="E13" s="15"/>
      <c r="F13" s="60" t="s">
        <v>22</v>
      </c>
      <c r="G13" s="61">
        <v>1.0463</v>
      </c>
      <c r="H13" s="15"/>
      <c r="I13" s="15"/>
      <c r="J13" s="15"/>
      <c r="K13" s="15"/>
      <c r="L13" s="15"/>
      <c r="M13" s="30"/>
      <c r="N13" s="28"/>
      <c r="O13" s="18"/>
      <c r="P13" s="18"/>
      <c r="Q13" s="18"/>
      <c r="R13" s="18"/>
    </row>
    <row r="14" spans="2:18" ht="15.75" thickBot="1">
      <c r="E14" s="15"/>
      <c r="F14"/>
      <c r="G14"/>
      <c r="H14" s="15"/>
      <c r="I14" s="15"/>
      <c r="J14" s="15"/>
      <c r="K14" s="15"/>
      <c r="L14" s="15"/>
      <c r="M14" s="30"/>
      <c r="N14" s="28"/>
      <c r="O14" s="18"/>
      <c r="P14" s="18"/>
      <c r="Q14" s="18"/>
      <c r="R14" s="18"/>
    </row>
    <row r="15" spans="2:18" s="32" customFormat="1" ht="28.5" customHeight="1" thickBot="1">
      <c r="B15" s="33"/>
      <c r="C15" s="33" t="s">
        <v>7</v>
      </c>
      <c r="D15" s="33"/>
      <c r="E15" s="34"/>
      <c r="F15" s="46" t="s">
        <v>3</v>
      </c>
      <c r="G15" s="49" t="s">
        <v>12</v>
      </c>
      <c r="H15" s="49" t="s">
        <v>4</v>
      </c>
      <c r="I15" s="49" t="s">
        <v>13</v>
      </c>
      <c r="J15" s="49" t="s">
        <v>14</v>
      </c>
      <c r="K15" s="49" t="s">
        <v>15</v>
      </c>
      <c r="L15" s="50" t="s">
        <v>16</v>
      </c>
      <c r="M15" s="35"/>
      <c r="N15" s="5" t="s">
        <v>1</v>
      </c>
      <c r="O15" s="5" t="s">
        <v>5</v>
      </c>
      <c r="P15" s="6"/>
      <c r="Q15" s="5" t="s">
        <v>9</v>
      </c>
      <c r="R15" s="36"/>
    </row>
    <row r="16" spans="2:18">
      <c r="B16" s="7">
        <v>45768</v>
      </c>
      <c r="C16" s="51">
        <f>+$G$10</f>
        <v>0.315</v>
      </c>
      <c r="D16" s="7">
        <f>+F16</f>
        <v>45768</v>
      </c>
      <c r="E16" s="39"/>
      <c r="F16" s="8">
        <f>+B16</f>
        <v>45768</v>
      </c>
      <c r="G16" s="48">
        <f>+G11</f>
        <v>10000</v>
      </c>
      <c r="H16" s="44"/>
      <c r="I16" s="43"/>
      <c r="J16" s="43"/>
      <c r="K16" s="48">
        <f>+G16-J16</f>
        <v>10000</v>
      </c>
      <c r="L16" s="45">
        <f>-G16*$G$13</f>
        <v>-10463</v>
      </c>
      <c r="M16" s="40"/>
      <c r="N16" s="9"/>
      <c r="O16" s="9"/>
      <c r="P16" s="1"/>
      <c r="Q16" s="1"/>
      <c r="R16" s="18"/>
    </row>
    <row r="17" spans="2:18" ht="15.75" thickBot="1">
      <c r="B17" s="7">
        <v>45793</v>
      </c>
      <c r="C17" s="51">
        <f>+$G$10</f>
        <v>0.315</v>
      </c>
      <c r="D17" s="10">
        <f>+B17</f>
        <v>45793</v>
      </c>
      <c r="E17" s="39"/>
      <c r="F17" s="11">
        <f t="shared" ref="F17" si="0">+D17</f>
        <v>45793</v>
      </c>
      <c r="G17" s="48">
        <f>+K16</f>
        <v>10000</v>
      </c>
      <c r="H17" s="47">
        <f>+B17-G9</f>
        <v>91</v>
      </c>
      <c r="I17" s="43">
        <f>+G17*($G$10)*(H17)/365</f>
        <v>785.34246575342468</v>
      </c>
      <c r="J17" s="43">
        <f>+G11</f>
        <v>10000</v>
      </c>
      <c r="K17" s="48">
        <f t="shared" ref="K17" si="1">+G17-J17</f>
        <v>0</v>
      </c>
      <c r="L17" s="45">
        <f>+I17+J17</f>
        <v>10785.342465753425</v>
      </c>
      <c r="M17" s="40"/>
      <c r="N17" s="62">
        <f>+L17/(1+$L$9)^((O17)/365)</f>
        <v>10463.000000600654</v>
      </c>
      <c r="O17" s="12">
        <f>+B12</f>
        <v>25</v>
      </c>
      <c r="P17" s="1"/>
      <c r="Q17" s="13">
        <f>+(N17/$N$28)*O17</f>
        <v>25</v>
      </c>
      <c r="R17" s="18"/>
    </row>
    <row r="18" spans="2:18" ht="15.75" hidden="1" thickBot="1">
      <c r="B18" s="7"/>
      <c r="C18" s="51"/>
      <c r="D18" s="10"/>
      <c r="E18" s="39"/>
      <c r="F18" s="11"/>
      <c r="G18" s="48"/>
      <c r="H18" s="47"/>
      <c r="I18" s="43"/>
      <c r="J18" s="43"/>
      <c r="K18" s="48"/>
      <c r="L18" s="45"/>
      <c r="M18" s="40"/>
      <c r="N18" s="62"/>
      <c r="O18" s="12"/>
      <c r="P18" s="1"/>
      <c r="Q18" s="13"/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2"/>
      <c r="O19" s="12"/>
      <c r="P19" s="1"/>
      <c r="Q19" s="13"/>
      <c r="R19" s="18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8"/>
      <c r="K20" s="48"/>
      <c r="L20" s="45"/>
      <c r="M20" s="40"/>
      <c r="N20" s="62"/>
      <c r="O20" s="12"/>
      <c r="P20" s="1"/>
      <c r="Q20" s="13"/>
      <c r="R20" s="18"/>
    </row>
    <row r="21" spans="2:18" ht="15.75" hidden="1" thickBot="1">
      <c r="B21" s="7"/>
      <c r="C21" s="37"/>
      <c r="D21" s="10"/>
      <c r="E21" s="39"/>
      <c r="F21" s="11"/>
      <c r="G21" s="48"/>
      <c r="H21" s="47"/>
      <c r="I21" s="43"/>
      <c r="J21" s="43"/>
      <c r="K21" s="48"/>
      <c r="L21" s="45"/>
      <c r="M21" s="40"/>
      <c r="N21" s="62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2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2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2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8"/>
      <c r="K25" s="48"/>
      <c r="L25" s="45"/>
      <c r="M25" s="40"/>
      <c r="N25" s="62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2"/>
      <c r="O26" s="12"/>
      <c r="P26" s="1"/>
      <c r="Q26" s="13"/>
      <c r="R26" s="18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2"/>
      <c r="O27" s="12"/>
      <c r="P27" s="1"/>
      <c r="Q27" s="13"/>
      <c r="R27" s="18"/>
    </row>
    <row r="28" spans="2:18" ht="15.75" thickBot="1">
      <c r="B28" s="38"/>
      <c r="C28" s="37"/>
      <c r="D28" s="38"/>
      <c r="E28" s="15"/>
      <c r="F28" s="67" t="s">
        <v>10</v>
      </c>
      <c r="G28" s="68"/>
      <c r="H28" s="68"/>
      <c r="I28" s="52">
        <f>SUM(I17:I24)</f>
        <v>785.34246575342468</v>
      </c>
      <c r="J28" s="53">
        <f>SUM(J17:J24)</f>
        <v>10000</v>
      </c>
      <c r="K28" s="52"/>
      <c r="L28" s="54">
        <f>SUM(L16:L24)</f>
        <v>322.34246575342513</v>
      </c>
      <c r="M28" s="41"/>
      <c r="N28" s="14">
        <f>SUM(N17:N24)</f>
        <v>10463.000000600654</v>
      </c>
      <c r="O28" s="1"/>
      <c r="P28" s="1"/>
      <c r="Q28" s="1"/>
      <c r="R28" s="18"/>
    </row>
    <row r="29" spans="2:18">
      <c r="E29" s="15"/>
      <c r="F29" s="16"/>
      <c r="G29" s="15"/>
      <c r="H29" s="15"/>
      <c r="I29" s="15"/>
      <c r="J29" s="15"/>
      <c r="K29" s="15"/>
      <c r="L29" s="15"/>
      <c r="M29" s="17"/>
      <c r="N29" s="18"/>
      <c r="O29" s="18"/>
      <c r="P29" s="18"/>
      <c r="Q29" s="18"/>
      <c r="R29" s="18"/>
    </row>
    <row r="30" spans="2:18">
      <c r="E30" s="15"/>
      <c r="F30" s="15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6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XLzBVgMRnPILL1lC4hFlSpEpsqjjltT4/VAJprIz3NAwOMIlGHRCRCqXM+BHg/9LcBA7tDUDyfb4OEMEorH+tA==" saltValue="MesnHXY0iCyhhhggSI9m2Q==" spinCount="100000" sheet="1" selectLockedCells="1"/>
  <mergeCells count="4">
    <mergeCell ref="J9:K9"/>
    <mergeCell ref="J10:K10"/>
    <mergeCell ref="J11:K11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6D39-F7A9-4EDC-AAB5-D409C6FAFE4E}">
  <sheetPr>
    <pageSetUpPr fitToPage="1"/>
  </sheetPr>
  <dimension ref="A1:CX57"/>
  <sheetViews>
    <sheetView showGridLines="0" zoomScale="80" zoomScaleNormal="80" workbookViewId="0">
      <selection activeCell="G13" sqref="G13"/>
    </sheetView>
  </sheetViews>
  <sheetFormatPr baseColWidth="10" defaultColWidth="11.42578125" defaultRowHeight="15" customHeight="1" zeroHeight="1" outlineLevelCol="1"/>
  <cols>
    <col min="1" max="1" width="17.140625" style="19" customWidth="1"/>
    <col min="2" max="2" width="34.42578125" style="19" hidden="1" customWidth="1" outlineLevel="1"/>
    <col min="3" max="3" width="20.85546875" style="19" hidden="1" customWidth="1" outlineLevel="1"/>
    <col min="4" max="4" width="34.42578125" style="19" hidden="1" customWidth="1" outlineLevel="1"/>
    <col min="5" max="5" width="11.140625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22.7109375" style="19" hidden="1" customWidth="1" outlineLevel="1"/>
    <col min="15" max="15" width="14.42578125" style="19" hidden="1" customWidth="1" outlineLevel="1"/>
    <col min="16" max="16" width="13.5703125" style="19" hidden="1" customWidth="1" outlineLevel="1"/>
    <col min="17" max="17" width="32.71093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0" style="19" hidden="1" customWidth="1" outlineLevel="1" collapsed="1"/>
    <col min="98" max="98" width="0" style="19" hidden="1" customWidth="1" outlineLevel="1"/>
    <col min="99" max="99" width="0" style="19" hidden="1" customWidth="1" outlineLevel="1" collapsed="1"/>
    <col min="100" max="100" width="0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23</v>
      </c>
      <c r="G6" s="2" t="s">
        <v>33</v>
      </c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26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56" t="s">
        <v>18</v>
      </c>
      <c r="G9" s="23">
        <v>45674</v>
      </c>
      <c r="H9" s="15"/>
      <c r="I9" s="15"/>
      <c r="J9" s="66" t="s">
        <v>0</v>
      </c>
      <c r="K9" s="66"/>
      <c r="L9" s="3">
        <f>+XIRR(L16:L17,F16:F17)</f>
        <v>0.53248775601387033</v>
      </c>
      <c r="M9" s="4"/>
      <c r="N9" s="18"/>
      <c r="O9" s="18"/>
      <c r="P9" s="18"/>
      <c r="Q9" s="18"/>
      <c r="R9" s="18"/>
    </row>
    <row r="10" spans="2:18">
      <c r="E10" s="15"/>
      <c r="F10" s="57" t="s">
        <v>19</v>
      </c>
      <c r="G10" s="58">
        <v>0.34499999999999997</v>
      </c>
      <c r="H10" s="15"/>
      <c r="I10" s="15"/>
      <c r="J10" s="66" t="s">
        <v>17</v>
      </c>
      <c r="K10" s="66"/>
      <c r="L10" s="3">
        <f>+(((1+L9)^(+B12/365)-1)*(365/+B12))</f>
        <v>0.44963418238192071</v>
      </c>
      <c r="M10" s="24"/>
      <c r="N10" s="18"/>
      <c r="O10" s="18"/>
      <c r="P10" s="18"/>
      <c r="Q10" s="18"/>
      <c r="R10" s="18"/>
    </row>
    <row r="11" spans="2:18">
      <c r="E11" s="15"/>
      <c r="F11" s="56" t="s">
        <v>20</v>
      </c>
      <c r="G11" s="22">
        <v>10000</v>
      </c>
      <c r="H11" s="15"/>
      <c r="I11" s="15"/>
      <c r="J11" s="66" t="s">
        <v>2</v>
      </c>
      <c r="K11" s="66"/>
      <c r="L11" s="25">
        <f>+SUM(Q17)/(365/12)</f>
        <v>2.893150684931507</v>
      </c>
      <c r="M11" s="24"/>
      <c r="N11" s="18"/>
      <c r="O11" s="18"/>
      <c r="P11" s="18"/>
      <c r="Q11" s="18"/>
      <c r="R11" s="18"/>
    </row>
    <row r="12" spans="2:18">
      <c r="B12" s="19">
        <v>88</v>
      </c>
      <c r="E12" s="15"/>
      <c r="F12" s="56" t="s">
        <v>21</v>
      </c>
      <c r="G12" s="23">
        <v>45768</v>
      </c>
      <c r="H12" s="29"/>
      <c r="I12" s="20"/>
      <c r="K12" s="59"/>
      <c r="M12" s="27"/>
      <c r="N12" s="28"/>
      <c r="O12" s="18"/>
      <c r="P12" s="18"/>
      <c r="Q12" s="18"/>
      <c r="R12" s="18"/>
    </row>
    <row r="13" spans="2:18">
      <c r="E13" s="15"/>
      <c r="F13" s="60" t="s">
        <v>22</v>
      </c>
      <c r="G13" s="61">
        <v>1.0573999999999999</v>
      </c>
      <c r="H13" s="15"/>
      <c r="I13" s="15"/>
      <c r="J13" s="15"/>
      <c r="K13" s="15"/>
      <c r="L13" s="15"/>
      <c r="M13" s="30"/>
      <c r="N13" s="28"/>
      <c r="O13" s="18"/>
      <c r="P13" s="18"/>
      <c r="Q13" s="18"/>
      <c r="R13" s="18"/>
    </row>
    <row r="14" spans="2:18" ht="15.75" thickBot="1">
      <c r="E14" s="15"/>
      <c r="F14"/>
      <c r="G14"/>
      <c r="H14" s="15"/>
      <c r="I14" s="15"/>
      <c r="J14" s="15"/>
      <c r="K14" s="15"/>
      <c r="L14" s="15"/>
      <c r="M14" s="30"/>
      <c r="N14" s="28"/>
      <c r="O14" s="18"/>
      <c r="P14" s="18"/>
      <c r="Q14" s="18"/>
      <c r="R14" s="18"/>
    </row>
    <row r="15" spans="2:18" s="32" customFormat="1" ht="28.5" customHeight="1" thickBot="1">
      <c r="B15" s="33"/>
      <c r="C15" s="33" t="s">
        <v>7</v>
      </c>
      <c r="D15" s="33"/>
      <c r="E15" s="34"/>
      <c r="F15" s="46" t="s">
        <v>3</v>
      </c>
      <c r="G15" s="49" t="s">
        <v>12</v>
      </c>
      <c r="H15" s="49" t="s">
        <v>4</v>
      </c>
      <c r="I15" s="49" t="s">
        <v>13</v>
      </c>
      <c r="J15" s="49" t="s">
        <v>14</v>
      </c>
      <c r="K15" s="49" t="s">
        <v>15</v>
      </c>
      <c r="L15" s="50" t="s">
        <v>16</v>
      </c>
      <c r="M15" s="35"/>
      <c r="N15" s="5" t="s">
        <v>1</v>
      </c>
      <c r="O15" s="5" t="s">
        <v>5</v>
      </c>
      <c r="P15" s="6"/>
      <c r="Q15" s="5" t="s">
        <v>9</v>
      </c>
      <c r="R15" s="36"/>
    </row>
    <row r="16" spans="2:18">
      <c r="B16" s="7">
        <v>45768</v>
      </c>
      <c r="C16" s="51">
        <f>+$G$10</f>
        <v>0.34499999999999997</v>
      </c>
      <c r="D16" s="7">
        <f>+F16</f>
        <v>45768</v>
      </c>
      <c r="E16" s="39"/>
      <c r="F16" s="8">
        <f>+B16</f>
        <v>45768</v>
      </c>
      <c r="G16" s="48">
        <f>+G11</f>
        <v>10000</v>
      </c>
      <c r="H16" s="44"/>
      <c r="I16" s="43"/>
      <c r="J16" s="43"/>
      <c r="K16" s="48">
        <f>+G16-J16</f>
        <v>10000</v>
      </c>
      <c r="L16" s="45">
        <f>-G16*$G$13</f>
        <v>-10573.999999999998</v>
      </c>
      <c r="M16" s="40"/>
      <c r="N16" s="9"/>
      <c r="O16" s="9"/>
      <c r="P16" s="1"/>
      <c r="Q16" s="1"/>
      <c r="R16" s="18"/>
    </row>
    <row r="17" spans="2:18" ht="15.75" thickBot="1">
      <c r="B17" s="7">
        <v>45856</v>
      </c>
      <c r="C17" s="51">
        <f>+$G$10</f>
        <v>0.34499999999999997</v>
      </c>
      <c r="D17" s="10">
        <f>+B17</f>
        <v>45856</v>
      </c>
      <c r="E17" s="39"/>
      <c r="F17" s="11">
        <f t="shared" ref="F17" si="0">+D17</f>
        <v>45856</v>
      </c>
      <c r="G17" s="48">
        <f>+K16</f>
        <v>10000</v>
      </c>
      <c r="H17" s="47">
        <f>+B17-G9</f>
        <v>182</v>
      </c>
      <c r="I17" s="43">
        <f>+G17*($G$10)*(H17)/365</f>
        <v>1720.2739726027394</v>
      </c>
      <c r="J17" s="43">
        <f>+G11</f>
        <v>10000</v>
      </c>
      <c r="K17" s="48">
        <f t="shared" ref="K17" si="1">+G17-J17</f>
        <v>0</v>
      </c>
      <c r="L17" s="45">
        <f>+I17+J17</f>
        <v>11720.273972602739</v>
      </c>
      <c r="M17" s="40"/>
      <c r="N17" s="62">
        <f>+L17/(1+$L$9)^((O17)/365)</f>
        <v>10573.999994273974</v>
      </c>
      <c r="O17" s="12">
        <f>+B12</f>
        <v>88</v>
      </c>
      <c r="P17" s="1"/>
      <c r="Q17" s="13">
        <f>+(N17/$N$28)*O17</f>
        <v>88</v>
      </c>
      <c r="R17" s="18"/>
    </row>
    <row r="18" spans="2:18" ht="15.75" hidden="1" thickBot="1">
      <c r="B18" s="7"/>
      <c r="C18" s="51"/>
      <c r="D18" s="10"/>
      <c r="E18" s="39"/>
      <c r="F18" s="11"/>
      <c r="G18" s="48"/>
      <c r="H18" s="47"/>
      <c r="I18" s="43"/>
      <c r="J18" s="43"/>
      <c r="K18" s="48"/>
      <c r="L18" s="45"/>
      <c r="M18" s="40"/>
      <c r="N18" s="62"/>
      <c r="O18" s="12"/>
      <c r="P18" s="1"/>
      <c r="Q18" s="13"/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2"/>
      <c r="O19" s="12"/>
      <c r="P19" s="1"/>
      <c r="Q19" s="13"/>
      <c r="R19" s="18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8"/>
      <c r="K20" s="48"/>
      <c r="L20" s="45"/>
      <c r="M20" s="40"/>
      <c r="N20" s="62"/>
      <c r="O20" s="12"/>
      <c r="P20" s="1"/>
      <c r="Q20" s="13"/>
      <c r="R20" s="18"/>
    </row>
    <row r="21" spans="2:18" ht="15.75" hidden="1" thickBot="1">
      <c r="B21" s="7"/>
      <c r="C21" s="37"/>
      <c r="D21" s="10"/>
      <c r="E21" s="39"/>
      <c r="F21" s="11"/>
      <c r="G21" s="48"/>
      <c r="H21" s="47"/>
      <c r="I21" s="43"/>
      <c r="J21" s="43"/>
      <c r="K21" s="48"/>
      <c r="L21" s="45"/>
      <c r="M21" s="40"/>
      <c r="N21" s="62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2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2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2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8"/>
      <c r="K25" s="48"/>
      <c r="L25" s="45"/>
      <c r="M25" s="40"/>
      <c r="N25" s="62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2"/>
      <c r="O26" s="12"/>
      <c r="P26" s="1"/>
      <c r="Q26" s="13"/>
      <c r="R26" s="18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2"/>
      <c r="O27" s="12"/>
      <c r="P27" s="1"/>
      <c r="Q27" s="13"/>
      <c r="R27" s="18"/>
    </row>
    <row r="28" spans="2:18" ht="15.75" thickBot="1">
      <c r="B28" s="38"/>
      <c r="C28" s="37"/>
      <c r="D28" s="38"/>
      <c r="E28" s="15"/>
      <c r="F28" s="67" t="s">
        <v>10</v>
      </c>
      <c r="G28" s="68"/>
      <c r="H28" s="68"/>
      <c r="I28" s="52">
        <f>SUM(I17:I24)</f>
        <v>1720.2739726027394</v>
      </c>
      <c r="J28" s="53">
        <f>SUM(J17:J24)</f>
        <v>10000</v>
      </c>
      <c r="K28" s="52"/>
      <c r="L28" s="54">
        <f>SUM(L16:L24)</f>
        <v>1146.2739726027412</v>
      </c>
      <c r="M28" s="41"/>
      <c r="N28" s="14">
        <f>SUM(N17:N24)</f>
        <v>10573.999994273974</v>
      </c>
      <c r="O28" s="1"/>
      <c r="P28" s="1"/>
      <c r="Q28" s="1"/>
      <c r="R28" s="18"/>
    </row>
    <row r="29" spans="2:18">
      <c r="E29" s="15"/>
      <c r="F29" s="16"/>
      <c r="G29" s="15"/>
      <c r="H29" s="15"/>
      <c r="I29" s="15"/>
      <c r="J29" s="15"/>
      <c r="K29" s="15"/>
      <c r="L29" s="15"/>
      <c r="M29" s="17"/>
      <c r="N29" s="18"/>
      <c r="O29" s="18"/>
      <c r="P29" s="18"/>
      <c r="Q29" s="18"/>
      <c r="R29" s="18"/>
    </row>
    <row r="30" spans="2:18">
      <c r="E30" s="15"/>
      <c r="F30" s="15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6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</sheetData>
  <sheetProtection algorithmName="SHA-512" hashValue="aK6NA1LCxYQSOrh5RX7VJa1N2iTJVAoK4jZFP3n6C8vi3XSpxTGRTLHnZ45d2iErPfp2nbKiczSN1LwEWQ3ZEQ==" saltValue="m+hrpfz8Pzp2XONzM2uEww==" spinCount="100000" sheet="1" selectLockedCells="1"/>
  <mergeCells count="4">
    <mergeCell ref="J9:K9"/>
    <mergeCell ref="J10:K10"/>
    <mergeCell ref="J11:K11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1196-00E2-456D-8AFD-9CCAF1FCF2C3}">
  <sheetPr>
    <pageSetUpPr fitToPage="1"/>
  </sheetPr>
  <dimension ref="A1:CX59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19" customWidth="1"/>
    <col min="2" max="2" width="39.85546875" style="19" hidden="1" customWidth="1" outlineLevel="1"/>
    <col min="3" max="3" width="47.5703125" style="19" hidden="1" customWidth="1" outlineLevel="1"/>
    <col min="4" max="4" width="43" style="19" hidden="1" customWidth="1" outlineLevel="1"/>
    <col min="5" max="5" width="11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12.140625" style="19" hidden="1" customWidth="1" outlineLevel="1"/>
    <col min="15" max="15" width="11" style="19" hidden="1" customWidth="1" outlineLevel="1"/>
    <col min="16" max="16" width="19.7109375" style="19" hidden="1" customWidth="1" outlineLevel="1"/>
    <col min="17" max="17" width="9.855468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11.42578125" style="19" hidden="1" customWidth="1" outlineLevel="1" collapsed="1"/>
    <col min="98" max="98" width="11.42578125" style="19" hidden="1" customWidth="1" outlineLevel="1"/>
    <col min="99" max="99" width="11.42578125" style="19" hidden="1" customWidth="1" outlineLevel="1" collapsed="1"/>
    <col min="100" max="100" width="11.42578125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31</v>
      </c>
      <c r="G6" s="15"/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32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21" t="s">
        <v>11</v>
      </c>
      <c r="G9" s="22">
        <v>10000</v>
      </c>
      <c r="H9" s="15"/>
      <c r="I9" s="15"/>
      <c r="J9" s="66" t="s">
        <v>0</v>
      </c>
      <c r="K9" s="66"/>
      <c r="L9" s="3">
        <f>+XIRR(L17:L18,F17:F18)</f>
        <v>0.43039905428886416</v>
      </c>
      <c r="M9" s="4"/>
      <c r="N9" s="18"/>
      <c r="O9" s="18"/>
      <c r="P9" s="18"/>
      <c r="Q9" s="18"/>
      <c r="R9" s="18"/>
    </row>
    <row r="10" spans="2:18">
      <c r="E10" s="15"/>
      <c r="F10" s="21" t="s">
        <v>6</v>
      </c>
      <c r="G10" s="23">
        <v>45768</v>
      </c>
      <c r="H10" s="15"/>
      <c r="I10" s="15"/>
      <c r="J10" s="66" t="s">
        <v>17</v>
      </c>
      <c r="K10" s="66"/>
      <c r="L10" s="3">
        <f>+(((1+L9)^(+B12/365)-1)*(365/+B12))</f>
        <v>0.39687500347202409</v>
      </c>
      <c r="M10" s="24"/>
      <c r="N10" s="18"/>
      <c r="O10" s="18"/>
      <c r="P10" s="18"/>
      <c r="Q10" s="18"/>
      <c r="R10" s="18"/>
    </row>
    <row r="11" spans="2:18">
      <c r="E11" s="15"/>
      <c r="F11" s="21" t="s">
        <v>27</v>
      </c>
      <c r="G11" s="55">
        <v>5.5E-2</v>
      </c>
      <c r="H11" s="15"/>
      <c r="I11" s="15"/>
      <c r="J11" s="66" t="s">
        <v>2</v>
      </c>
      <c r="K11" s="66"/>
      <c r="L11" s="25">
        <f>+SUM(Q18)/(365/12)</f>
        <v>6.8054794520547945</v>
      </c>
      <c r="M11" s="24"/>
      <c r="N11" s="18"/>
      <c r="O11" s="18"/>
      <c r="P11" s="18"/>
      <c r="Q11" s="18"/>
      <c r="R11" s="18"/>
    </row>
    <row r="12" spans="2:18">
      <c r="B12" s="19">
        <v>207</v>
      </c>
      <c r="E12" s="15"/>
      <c r="F12" s="21" t="s">
        <v>28</v>
      </c>
      <c r="G12" s="63">
        <v>0.34187499999999998</v>
      </c>
      <c r="H12" s="29"/>
      <c r="I12" s="20"/>
      <c r="J12" s="66" t="s">
        <v>8</v>
      </c>
      <c r="K12" s="66"/>
      <c r="L12" s="3">
        <f>+N29/G17</f>
        <v>0.9999999983927006</v>
      </c>
      <c r="M12" s="27"/>
      <c r="N12" s="28"/>
      <c r="O12" s="18"/>
      <c r="P12" s="18"/>
      <c r="Q12" s="18"/>
      <c r="R12" s="18"/>
    </row>
    <row r="13" spans="2:18">
      <c r="E13" s="15"/>
      <c r="F13" s="16"/>
      <c r="G13" s="15"/>
      <c r="H13" s="29"/>
      <c r="I13" s="20"/>
      <c r="J13" s="64"/>
      <c r="K13" s="64"/>
      <c r="L13" s="65"/>
      <c r="M13" s="27"/>
      <c r="N13" s="28"/>
      <c r="O13" s="18"/>
      <c r="P13" s="18"/>
      <c r="Q13" s="18"/>
      <c r="R13" s="18"/>
    </row>
    <row r="14" spans="2:18">
      <c r="E14" s="15"/>
      <c r="F14" s="16"/>
      <c r="G14" s="15"/>
      <c r="H14" s="29"/>
      <c r="I14" s="20"/>
      <c r="J14" s="64"/>
      <c r="K14" s="64"/>
      <c r="L14" s="65"/>
      <c r="M14" s="27"/>
      <c r="N14" s="28"/>
      <c r="O14" s="18"/>
      <c r="P14" s="18"/>
      <c r="Q14" s="18"/>
      <c r="R14" s="18"/>
    </row>
    <row r="15" spans="2:18" ht="15.75" thickBot="1">
      <c r="E15" s="15"/>
      <c r="F15" s="16"/>
      <c r="G15" s="15"/>
      <c r="H15" s="15"/>
      <c r="I15" s="15"/>
      <c r="J15" s="15"/>
      <c r="K15" s="15"/>
      <c r="L15" s="15"/>
      <c r="M15" s="30"/>
      <c r="N15" s="28"/>
      <c r="O15" s="18"/>
      <c r="P15" s="18"/>
      <c r="Q15" s="18"/>
      <c r="R15" s="18"/>
    </row>
    <row r="16" spans="2:18" s="32" customFormat="1" ht="28.5" customHeight="1" thickBot="1">
      <c r="B16" s="33" t="s">
        <v>29</v>
      </c>
      <c r="C16" s="33" t="s">
        <v>7</v>
      </c>
      <c r="D16" s="33" t="s">
        <v>30</v>
      </c>
      <c r="E16" s="34"/>
      <c r="F16" s="46" t="s">
        <v>3</v>
      </c>
      <c r="G16" s="49" t="s">
        <v>12</v>
      </c>
      <c r="H16" s="49" t="s">
        <v>4</v>
      </c>
      <c r="I16" s="49" t="s">
        <v>13</v>
      </c>
      <c r="J16" s="49" t="s">
        <v>14</v>
      </c>
      <c r="K16" s="49" t="s">
        <v>15</v>
      </c>
      <c r="L16" s="50" t="s">
        <v>16</v>
      </c>
      <c r="M16" s="35"/>
      <c r="N16" s="5" t="s">
        <v>1</v>
      </c>
      <c r="O16" s="5" t="s">
        <v>5</v>
      </c>
      <c r="P16" s="6"/>
      <c r="Q16" s="5" t="s">
        <v>9</v>
      </c>
      <c r="R16" s="36"/>
    </row>
    <row r="17" spans="2:18">
      <c r="B17" s="7">
        <f>+D17</f>
        <v>45768</v>
      </c>
      <c r="C17" s="51">
        <f>+$G$11+$G$12</f>
        <v>0.39687499999999998</v>
      </c>
      <c r="D17" s="7">
        <f>+G10</f>
        <v>45768</v>
      </c>
      <c r="E17" s="39"/>
      <c r="F17" s="8">
        <f>+G10</f>
        <v>45768</v>
      </c>
      <c r="G17" s="48">
        <f>+G9</f>
        <v>10000</v>
      </c>
      <c r="H17" s="44"/>
      <c r="I17" s="43"/>
      <c r="J17" s="43"/>
      <c r="K17" s="48">
        <f t="shared" ref="K17:K18" si="0">+G17-J17</f>
        <v>10000</v>
      </c>
      <c r="L17" s="45">
        <f>-G17</f>
        <v>-10000</v>
      </c>
      <c r="M17" s="40"/>
      <c r="N17" s="9"/>
      <c r="O17" s="9"/>
      <c r="P17" s="1"/>
      <c r="Q17" s="1"/>
      <c r="R17" s="18"/>
    </row>
    <row r="18" spans="2:18" ht="15.75" thickBot="1">
      <c r="B18" s="7">
        <f>+B17+B12</f>
        <v>45975</v>
      </c>
      <c r="C18" s="51">
        <f t="shared" ref="C18" si="1">+$G$11+$G$12</f>
        <v>0.39687499999999998</v>
      </c>
      <c r="D18" s="10">
        <f>+B18</f>
        <v>45975</v>
      </c>
      <c r="E18" s="39"/>
      <c r="F18" s="11">
        <f t="shared" ref="F18" si="2">+D18</f>
        <v>45975</v>
      </c>
      <c r="G18" s="48">
        <f>+K17</f>
        <v>10000</v>
      </c>
      <c r="H18" s="47">
        <f>+B18-B17</f>
        <v>207</v>
      </c>
      <c r="I18" s="43">
        <f>+G18*($G$11+$G$12)*(H18)/365</f>
        <v>2250.7705479452056</v>
      </c>
      <c r="J18" s="43">
        <f>+G9</f>
        <v>10000</v>
      </c>
      <c r="K18" s="48">
        <f t="shared" si="0"/>
        <v>0</v>
      </c>
      <c r="L18" s="45">
        <f>+I18+J18</f>
        <v>12250.770547945205</v>
      </c>
      <c r="M18" s="40"/>
      <c r="N18" s="62">
        <f>+L18/(1+$L$9)^((O18)/365)</f>
        <v>9999.9999839270058</v>
      </c>
      <c r="O18" s="12">
        <f>+F18-$F$17</f>
        <v>207</v>
      </c>
      <c r="P18" s="1"/>
      <c r="Q18" s="13">
        <f>+(N18/$N$29)*O18</f>
        <v>207</v>
      </c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2"/>
      <c r="O19" s="12"/>
      <c r="P19" s="1"/>
      <c r="Q19" s="13"/>
      <c r="R19" s="18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2"/>
      <c r="O20" s="12"/>
      <c r="P20" s="1"/>
      <c r="Q20" s="13"/>
      <c r="R20" s="18"/>
    </row>
    <row r="21" spans="2:18" ht="15.75" hidden="1" thickBot="1">
      <c r="B21" s="7"/>
      <c r="C21" s="51"/>
      <c r="D21" s="10"/>
      <c r="E21" s="39"/>
      <c r="F21" s="11"/>
      <c r="G21" s="48"/>
      <c r="H21" s="47"/>
      <c r="I21" s="43"/>
      <c r="J21" s="48"/>
      <c r="K21" s="48"/>
      <c r="L21" s="45"/>
      <c r="M21" s="40"/>
      <c r="N21" s="62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2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2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2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3"/>
      <c r="K25" s="48"/>
      <c r="L25" s="45"/>
      <c r="M25" s="40"/>
      <c r="N25" s="62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2"/>
      <c r="O26" s="12"/>
      <c r="P26" s="1"/>
      <c r="Q26" s="13"/>
      <c r="R26" s="18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2"/>
      <c r="O27" s="12"/>
      <c r="P27" s="1"/>
      <c r="Q27" s="13"/>
      <c r="R27" s="18"/>
    </row>
    <row r="28" spans="2:18" ht="15.75" hidden="1" thickBot="1">
      <c r="B28" s="7"/>
      <c r="C28" s="37"/>
      <c r="D28" s="10"/>
      <c r="E28" s="39"/>
      <c r="F28" s="11"/>
      <c r="G28" s="48"/>
      <c r="H28" s="47"/>
      <c r="I28" s="43"/>
      <c r="J28" s="48"/>
      <c r="K28" s="48"/>
      <c r="L28" s="45"/>
      <c r="M28" s="40"/>
      <c r="N28" s="62"/>
      <c r="O28" s="12"/>
      <c r="P28" s="1"/>
      <c r="Q28" s="13"/>
      <c r="R28" s="18"/>
    </row>
    <row r="29" spans="2:18" ht="15.75" thickBot="1">
      <c r="B29" s="38"/>
      <c r="C29" s="37"/>
      <c r="D29" s="38"/>
      <c r="E29" s="15"/>
      <c r="F29" s="67" t="s">
        <v>10</v>
      </c>
      <c r="G29" s="68"/>
      <c r="H29" s="68"/>
      <c r="I29" s="52">
        <f>SUM(I18:I25)</f>
        <v>2250.7705479452056</v>
      </c>
      <c r="J29" s="53">
        <f>SUM(J18:J25)</f>
        <v>10000</v>
      </c>
      <c r="K29" s="52"/>
      <c r="L29" s="54">
        <f>SUM(L17:L25)</f>
        <v>2250.7705479452052</v>
      </c>
      <c r="M29" s="41"/>
      <c r="N29" s="14">
        <f>SUM(N18:N25)</f>
        <v>9999.9999839270058</v>
      </c>
      <c r="O29" s="1"/>
      <c r="P29" s="1"/>
      <c r="Q29" s="1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5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>
      <c r="E38" s="15"/>
      <c r="F38" s="16"/>
      <c r="G38" s="15"/>
      <c r="H38" s="15"/>
      <c r="I38" s="15"/>
      <c r="J38" s="15"/>
      <c r="K38" s="15"/>
      <c r="L38" s="15"/>
      <c r="M38" s="17"/>
      <c r="N38" s="18"/>
      <c r="O38" s="18"/>
      <c r="P38" s="18"/>
      <c r="Q38" s="18"/>
      <c r="R38" s="18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s="19" customFormat="1" ht="15" customHeight="1"/>
    <row r="50" s="19" customFormat="1" ht="15" customHeight="1"/>
    <row r="51" s="19" customFormat="1" ht="15" customHeight="1"/>
    <row r="52" s="19" customFormat="1" ht="15" customHeight="1"/>
    <row r="53" s="19" customFormat="1" ht="15" customHeight="1"/>
    <row r="54" s="19" customFormat="1" ht="15" customHeight="1"/>
    <row r="55" s="19" customFormat="1" ht="15" customHeight="1"/>
    <row r="56" s="19" customFormat="1" ht="15" customHeight="1"/>
    <row r="57" s="19" customFormat="1" ht="15" customHeight="1"/>
    <row r="58" s="19" customFormat="1" ht="15" customHeight="1"/>
    <row r="59" s="19" customFormat="1" ht="15" customHeight="1"/>
  </sheetData>
  <sheetProtection algorithmName="SHA-512" hashValue="l+ORZ1gb+vMhUqWutGqyySJTEL9dCGdy2yMYL1VhJr60V4OGT9JUscnieSaTHJprkP5LkzmmSOIQUbXfDPzxzw==" saltValue="LWZqtHItweCGcwWtTeoOqQ==" spinCount="100000" sheet="1" selectLockedCells="1"/>
  <mergeCells count="5">
    <mergeCell ref="J9:K9"/>
    <mergeCell ref="J10:K10"/>
    <mergeCell ref="J11:K11"/>
    <mergeCell ref="J12:K12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4 (Reapertura)</vt:lpstr>
      <vt:lpstr>Clase 3 (Reapertura)</vt:lpstr>
      <vt:lpstr>Clase 7</vt:lpstr>
      <vt:lpstr>'Clase 3 (Reapertura)'!Área_de_impresión</vt:lpstr>
      <vt:lpstr>'Clase 4 (Reapertura)'!Área_de_impresión</vt:lpstr>
      <vt:lpstr>'Clase 7'!Área_de_impresión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2025-04-15T13:41:07Z</dcterms:modified>
</cp:coreProperties>
</file>