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rovincia de Chaco\Letras Clase 35 (reapertura), clase 4 y 5 (nuevas)\"/>
    </mc:Choice>
  </mc:AlternateContent>
  <xr:revisionPtr revIDLastSave="0" documentId="13_ncr:1_{31781E3A-3890-4CC1-A838-AFE3A1BDC0F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lase 35 (Reapertura)" sheetId="15" r:id="rId1"/>
    <sheet name="Clase 4" sheetId="13" r:id="rId2"/>
    <sheet name="Clase 5" sheetId="14" r:id="rId3"/>
  </sheets>
  <definedNames>
    <definedName name="_xlnm.Print_Area" localSheetId="0">'Clase 35 (Reapertura)'!$A$4:$P$22</definedName>
    <definedName name="_xlnm.Print_Area" localSheetId="1">'Clase 4'!$A$4:$P$21</definedName>
    <definedName name="_xlnm.Print_Area" localSheetId="2">'Clase 5'!$A$4:$P$21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3" l="1"/>
  <c r="D16" i="13"/>
  <c r="O17" i="15"/>
  <c r="H17" i="15"/>
  <c r="L16" i="15" l="1"/>
  <c r="J17" i="15" l="1"/>
  <c r="J28" i="15" s="1"/>
  <c r="C17" i="15"/>
  <c r="B17" i="15"/>
  <c r="G16" i="15"/>
  <c r="F16" i="15"/>
  <c r="D16" i="15" s="1"/>
  <c r="C16" i="15"/>
  <c r="K16" i="15" l="1"/>
  <c r="G17" i="15" s="1"/>
  <c r="I17" i="15" s="1"/>
  <c r="D17" i="15"/>
  <c r="F17" i="15" s="1"/>
  <c r="K17" i="15" l="1"/>
  <c r="L17" i="15"/>
  <c r="L9" i="15" s="1"/>
  <c r="N17" i="15" s="1"/>
  <c r="I28" i="15"/>
  <c r="L28" i="15" l="1"/>
  <c r="L10" i="15"/>
  <c r="N28" i="15" l="1"/>
  <c r="Q17" i="15" l="1"/>
  <c r="L11" i="15" s="1"/>
  <c r="L10" i="14"/>
  <c r="L10" i="13"/>
  <c r="D15" i="14" l="1"/>
  <c r="B15" i="14" s="1"/>
  <c r="B16" i="14" s="1"/>
  <c r="F15" i="13"/>
  <c r="J16" i="14"/>
  <c r="J27" i="14" s="1"/>
  <c r="C16" i="14"/>
  <c r="G15" i="14"/>
  <c r="L15" i="14" s="1"/>
  <c r="C15" i="14"/>
  <c r="J16" i="13"/>
  <c r="J27" i="13" s="1"/>
  <c r="C16" i="13"/>
  <c r="G15" i="13"/>
  <c r="L15" i="13" s="1"/>
  <c r="C15" i="13"/>
  <c r="F15" i="14" l="1"/>
  <c r="D15" i="13"/>
  <c r="B15" i="13" s="1"/>
  <c r="B16" i="13" s="1"/>
  <c r="F16" i="13" s="1"/>
  <c r="O16" i="13" s="1"/>
  <c r="H16" i="14"/>
  <c r="D16" i="14"/>
  <c r="F16" i="14" s="1"/>
  <c r="K15" i="14"/>
  <c r="G16" i="14" s="1"/>
  <c r="H16" i="13"/>
  <c r="K15" i="13"/>
  <c r="G16" i="13" s="1"/>
  <c r="I16" i="14" l="1"/>
  <c r="O16" i="14"/>
  <c r="K16" i="14"/>
  <c r="K16" i="13"/>
  <c r="I16" i="13"/>
  <c r="I27" i="14" l="1"/>
  <c r="L16" i="14"/>
  <c r="I27" i="13"/>
  <c r="L16" i="13"/>
  <c r="L9" i="14" l="1"/>
  <c r="N16" i="14" s="1"/>
  <c r="L27" i="14"/>
  <c r="L27" i="13"/>
  <c r="N16" i="13" l="1"/>
  <c r="N27" i="14" l="1"/>
  <c r="L12" i="14" s="1"/>
  <c r="N27" i="13"/>
  <c r="L12" i="13" s="1"/>
  <c r="Q16" i="14" l="1"/>
  <c r="L11" i="14" s="1"/>
  <c r="Q16" i="13"/>
  <c r="L11" i="13" s="1"/>
</calcChain>
</file>

<file path=xl/sharedStrings.xml><?xml version="1.0" encoding="utf-8"?>
<sst xmlns="http://schemas.openxmlformats.org/spreadsheetml/2006/main" count="65" uniqueCount="31">
  <si>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</si>
  <si>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</si>
  <si>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</si>
  <si>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</si>
  <si>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</si>
  <si>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</si>
  <si>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</si>
  <si>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</si>
  <si>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</si>
  <si>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</si>
  <si>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</si>
  <si>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</si>
  <si>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</si>
  <si>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</si>
  <si>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</si>
  <si>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</si>
  <si>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</si>
  <si>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Tasa a Licitar</t>
  </si>
  <si>
    <t>TNA</t>
  </si>
  <si>
    <t>Pesos - 91 días</t>
  </si>
  <si>
    <t>Pesos - 182 días</t>
  </si>
  <si>
    <t>Pesos - 28 días</t>
  </si>
  <si>
    <t>Letras de Tesorería de la Provincia del Chaco Clase 4</t>
  </si>
  <si>
    <t>Letras de Tesorería de la Provincia del Chaco Clase 5</t>
  </si>
  <si>
    <t>Fecha de Emisión Original</t>
  </si>
  <si>
    <t>Cupón Tasa Fija (TNA)</t>
  </si>
  <si>
    <t xml:space="preserve">VN </t>
  </si>
  <si>
    <t>Fecha de Reapertura</t>
  </si>
  <si>
    <t xml:space="preserve">Precio de Emisión | A licitar </t>
  </si>
  <si>
    <t>Letras de Tesorería de la Provincia del Chaco</t>
  </si>
  <si>
    <t>Clase 35 Reapertura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</si>
</sst>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0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7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166" fontId="9" fillId="4" borderId="2" xfId="0" applyNumberFormat="1" applyFont="1" applyFill="1" applyBorder="1" applyAlignment="1" applyProtection="1">
      <alignment horizontal="left"/>
      <protection hidden="1"/>
    </xf>
    <xf numFmtId="166" fontId="9" fillId="4" borderId="12" xfId="0" applyNumberFormat="1" applyFont="1" applyFill="1" applyBorder="1" applyAlignment="1" applyProtection="1">
      <alignment vertical="center"/>
      <protection hidden="1"/>
    </xf>
    <xf numFmtId="10" fontId="8" fillId="2" borderId="12" xfId="1" applyNumberFormat="1" applyFont="1" applyFill="1" applyBorder="1" applyAlignment="1" applyProtection="1">
      <alignment vertical="center"/>
      <protection hidden="1"/>
    </xf>
    <xf numFmtId="0" fontId="9" fillId="5" borderId="3" xfId="0" applyFont="1" applyFill="1" applyBorder="1" applyProtection="1">
      <protection hidden="1"/>
    </xf>
    <xf numFmtId="166" fontId="9" fillId="4" borderId="0" xfId="0" applyNumberFormat="1" applyFont="1" applyFill="1" applyAlignment="1" applyProtection="1">
      <alignment horizontal="left"/>
      <protection hidden="1"/>
    </xf>
    <xf numFmtId="10" fontId="8" fillId="3" borderId="12" xfId="1" applyNumberFormat="1" applyFont="1" applyFill="1" applyBorder="1" applyAlignment="1" applyProtection="1">
      <alignment vertical="center"/>
      <protection locked="0" hidden="1"/>
    </xf>
    <xf numFmtId="170" fontId="12" fillId="0" borderId="0" xfId="5" applyNumberFormat="1" applyFont="1" applyAlignment="1" applyProtection="1"/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AB02E0-EDE8-4AEE-AA61-40FECEBD3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7436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7ADE4-6A93-49B1-90B3-BD6AD64A9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5906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E09791-7DB1-4865-B213-F4D5607F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487EA-771D-4D23-A806-DB0EB4A2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FAD1C-BC15-46AA-99F8-048778EE5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4D5968-77C0-4206-A3A6-245B6EEC3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2F85-0409-428B-BB38-631157F27505}">
  <sheetPr>
    <pageSetUpPr fitToPage="1"/>
  </sheetPr>
  <dimension ref="A1:CW57"/>
  <sheetViews>
    <sheetView showGridLines="0" tabSelected="1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17.140625" style="20" customWidth="1"/>
    <col min="2" max="2" width="34.42578125" style="20" hidden="1" customWidth="1" outlineLevel="1"/>
    <col min="3" max="3" width="20.85546875" style="20" hidden="1" customWidth="1" outlineLevel="1"/>
    <col min="4" max="4" width="34.42578125" style="20" hidden="1" customWidth="1" outlineLevel="1"/>
    <col min="5" max="5" width="11.14062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22.7109375" style="20" hidden="1" customWidth="1" outlineLevel="1"/>
    <col min="15" max="15" width="14.42578125" style="20" hidden="1" customWidth="1" outlineLevel="1"/>
    <col min="16" max="16" width="13.5703125" style="20" hidden="1" customWidth="1" outlineLevel="1"/>
    <col min="17" max="17" width="32.71093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0" style="20" hidden="1" customWidth="1" outlineLevel="1" collapsed="1"/>
    <col min="100" max="100" width="0" style="20" hidden="1" customWidth="1" outlineLevel="1"/>
    <col min="101" max="101" width="11.42578125" style="20" outlineLevel="1" collapsed="1"/>
    <col min="102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29</v>
      </c>
      <c r="G6" s="2" t="s">
        <v>30</v>
      </c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21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60" t="s">
        <v>24</v>
      </c>
      <c r="G9" s="24">
        <v>45639</v>
      </c>
      <c r="H9" s="16"/>
      <c r="I9" s="16"/>
      <c r="J9" s="57" t="s">
        <v>0</v>
      </c>
      <c r="K9" s="57"/>
      <c r="L9" s="3">
        <f>+XIRR(L16:L17,F16:F17)</f>
        <v>0.3651334583759307</v>
      </c>
      <c r="M9" s="4"/>
      <c r="N9" s="19"/>
      <c r="O9" s="19"/>
      <c r="P9" s="19"/>
      <c r="Q9" s="19"/>
      <c r="R9" s="19"/>
    </row>
    <row r="10" spans="2:18">
      <c r="E10" s="16"/>
      <c r="F10" s="61" t="s">
        <v>25</v>
      </c>
      <c r="G10" s="62">
        <v>0.4</v>
      </c>
      <c r="H10" s="16"/>
      <c r="I10" s="16"/>
      <c r="J10" s="57" t="s">
        <v>18</v>
      </c>
      <c r="K10" s="57"/>
      <c r="L10" s="3">
        <f>+(((1+L9)^(+B12/365)-1)*(365/+B12))</f>
        <v>0.31499781315140502</v>
      </c>
      <c r="M10" s="25"/>
      <c r="N10" s="19"/>
      <c r="O10" s="19"/>
      <c r="P10" s="19"/>
      <c r="Q10" s="19"/>
      <c r="R10" s="19"/>
    </row>
    <row r="11" spans="2:18">
      <c r="E11" s="16"/>
      <c r="F11" s="60" t="s">
        <v>26</v>
      </c>
      <c r="G11" s="23">
        <v>10000</v>
      </c>
      <c r="H11" s="16"/>
      <c r="I11" s="16"/>
      <c r="J11" s="57" t="s">
        <v>2</v>
      </c>
      <c r="K11" s="57"/>
      <c r="L11" s="26">
        <f>+SUM(Q17)/(365/12)</f>
        <v>0.92054794520547945</v>
      </c>
      <c r="M11" s="25"/>
      <c r="N11" s="19"/>
      <c r="O11" s="19"/>
      <c r="P11" s="19"/>
      <c r="Q11" s="19"/>
      <c r="R11" s="19"/>
    </row>
    <row r="12" spans="2:18">
      <c r="B12" s="20">
        <v>28</v>
      </c>
      <c r="E12" s="16"/>
      <c r="F12" s="60" t="s">
        <v>27</v>
      </c>
      <c r="G12" s="24">
        <v>45702</v>
      </c>
      <c r="H12" s="30"/>
      <c r="I12" s="21"/>
      <c r="K12" s="63"/>
      <c r="M12" s="28"/>
      <c r="N12" s="29"/>
      <c r="O12" s="19"/>
      <c r="P12" s="19"/>
      <c r="Q12" s="19"/>
      <c r="R12" s="19"/>
    </row>
    <row r="13" spans="2:18">
      <c r="E13" s="16"/>
      <c r="F13" s="64" t="s">
        <v>28</v>
      </c>
      <c r="G13" s="65">
        <v>1.073779</v>
      </c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ht="15.75" thickBot="1">
      <c r="E14" s="16"/>
      <c r="F14"/>
      <c r="G14"/>
      <c r="H14" s="16"/>
      <c r="I14" s="16"/>
      <c r="J14" s="16"/>
      <c r="K14" s="16"/>
      <c r="L14" s="16"/>
      <c r="M14" s="31"/>
      <c r="N14" s="29"/>
      <c r="O14" s="19"/>
      <c r="P14" s="19"/>
      <c r="Q14" s="19"/>
      <c r="R14" s="19"/>
    </row>
    <row r="15" spans="2:18" s="33" customFormat="1" ht="28.5" customHeight="1" thickBot="1">
      <c r="B15" s="34"/>
      <c r="C15" s="34" t="s">
        <v>7</v>
      </c>
      <c r="D15" s="34"/>
      <c r="E15" s="35"/>
      <c r="F15" s="47" t="s">
        <v>3</v>
      </c>
      <c r="G15" s="50" t="s">
        <v>12</v>
      </c>
      <c r="H15" s="50" t="s">
        <v>4</v>
      </c>
      <c r="I15" s="50" t="s">
        <v>13</v>
      </c>
      <c r="J15" s="50" t="s">
        <v>14</v>
      </c>
      <c r="K15" s="50" t="s">
        <v>15</v>
      </c>
      <c r="L15" s="51" t="s">
        <v>16</v>
      </c>
      <c r="M15" s="36"/>
      <c r="N15" s="5" t="s">
        <v>1</v>
      </c>
      <c r="O15" s="5" t="s">
        <v>5</v>
      </c>
      <c r="P15" s="6"/>
      <c r="Q15" s="5" t="s">
        <v>9</v>
      </c>
      <c r="R15" s="37"/>
    </row>
    <row r="16" spans="2:18">
      <c r="B16" s="7">
        <v>45702</v>
      </c>
      <c r="C16" s="52">
        <f>+$G$10</f>
        <v>0.4</v>
      </c>
      <c r="D16" s="7">
        <f>+F16</f>
        <v>45702</v>
      </c>
      <c r="E16" s="40"/>
      <c r="F16" s="8">
        <f>+B16</f>
        <v>45702</v>
      </c>
      <c r="G16" s="49">
        <f>+G11</f>
        <v>10000</v>
      </c>
      <c r="H16" s="45"/>
      <c r="I16" s="44"/>
      <c r="J16" s="44"/>
      <c r="K16" s="49">
        <f>+G16-J16</f>
        <v>10000</v>
      </c>
      <c r="L16" s="46">
        <f>-G16*$G$13</f>
        <v>-10737.79</v>
      </c>
      <c r="M16" s="41"/>
      <c r="N16" s="9"/>
      <c r="O16" s="9"/>
      <c r="P16" s="1"/>
      <c r="Q16" s="1"/>
      <c r="R16" s="19"/>
    </row>
    <row r="17" spans="2:18" ht="15.75" thickBot="1">
      <c r="B17" s="7">
        <f>+B16+B12</f>
        <v>45730</v>
      </c>
      <c r="C17" s="52">
        <f>+$G$10</f>
        <v>0.4</v>
      </c>
      <c r="D17" s="10">
        <f>+B17</f>
        <v>45730</v>
      </c>
      <c r="E17" s="40"/>
      <c r="F17" s="11">
        <f t="shared" ref="F17" si="0">+D17</f>
        <v>45730</v>
      </c>
      <c r="G17" s="49">
        <f>+K16</f>
        <v>10000</v>
      </c>
      <c r="H17" s="48">
        <f>+B17-G9</f>
        <v>91</v>
      </c>
      <c r="I17" s="44">
        <f>+G17*($G$10)*(H17)/365</f>
        <v>997.2602739726027</v>
      </c>
      <c r="J17" s="44">
        <f>+G11</f>
        <v>10000</v>
      </c>
      <c r="K17" s="49">
        <f t="shared" ref="K17" si="1">+G17-J17</f>
        <v>0</v>
      </c>
      <c r="L17" s="46">
        <f>+I17+J17</f>
        <v>10997.260273972603</v>
      </c>
      <c r="M17" s="41"/>
      <c r="N17" s="66">
        <f>+L17/(1+$L$9)^((O17)/365)</f>
        <v>10737.789999180855</v>
      </c>
      <c r="O17" s="13">
        <f>+B12</f>
        <v>28</v>
      </c>
      <c r="P17" s="1"/>
      <c r="Q17" s="14">
        <f>+(N17/$N$28)*O17</f>
        <v>28</v>
      </c>
      <c r="R17" s="19"/>
    </row>
    <row r="18" spans="2:18" ht="15.75" hidden="1" thickBot="1">
      <c r="B18" s="7"/>
      <c r="C18" s="52"/>
      <c r="D18" s="10"/>
      <c r="E18" s="40"/>
      <c r="F18" s="11"/>
      <c r="G18" s="49"/>
      <c r="H18" s="48"/>
      <c r="I18" s="44"/>
      <c r="J18" s="44"/>
      <c r="K18" s="49"/>
      <c r="L18" s="46"/>
      <c r="M18" s="41"/>
      <c r="N18" s="66"/>
      <c r="O18" s="13"/>
      <c r="P18" s="1"/>
      <c r="Q18" s="14"/>
      <c r="R18" s="19"/>
    </row>
    <row r="19" spans="2:18" ht="15.75" hidden="1" thickBot="1">
      <c r="B19" s="7"/>
      <c r="C19" s="52"/>
      <c r="D19" s="10"/>
      <c r="E19" s="40"/>
      <c r="F19" s="11"/>
      <c r="G19" s="49"/>
      <c r="H19" s="48"/>
      <c r="I19" s="44"/>
      <c r="J19" s="44"/>
      <c r="K19" s="49"/>
      <c r="L19" s="46"/>
      <c r="M19" s="41"/>
      <c r="N19" s="66"/>
      <c r="O19" s="13"/>
      <c r="P19" s="1"/>
      <c r="Q19" s="14"/>
      <c r="R19" s="19"/>
    </row>
    <row r="20" spans="2:18" ht="15.75" hidden="1" thickBot="1">
      <c r="B20" s="7"/>
      <c r="C20" s="52"/>
      <c r="D20" s="10"/>
      <c r="E20" s="40"/>
      <c r="F20" s="11"/>
      <c r="G20" s="49"/>
      <c r="H20" s="48"/>
      <c r="I20" s="44"/>
      <c r="J20" s="49"/>
      <c r="K20" s="49"/>
      <c r="L20" s="46"/>
      <c r="M20" s="41"/>
      <c r="N20" s="66"/>
      <c r="O20" s="13"/>
      <c r="P20" s="1"/>
      <c r="Q20" s="14"/>
      <c r="R20" s="19"/>
    </row>
    <row r="21" spans="2:18" ht="15.75" hidden="1" thickBot="1">
      <c r="B21" s="7"/>
      <c r="C21" s="38"/>
      <c r="D21" s="10"/>
      <c r="E21" s="40"/>
      <c r="F21" s="11"/>
      <c r="G21" s="49"/>
      <c r="H21" s="48"/>
      <c r="I21" s="44"/>
      <c r="J21" s="44"/>
      <c r="K21" s="49"/>
      <c r="L21" s="46"/>
      <c r="M21" s="41"/>
      <c r="N21" s="66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49"/>
      <c r="H22" s="48"/>
      <c r="I22" s="44"/>
      <c r="J22" s="44"/>
      <c r="K22" s="49"/>
      <c r="L22" s="46"/>
      <c r="M22" s="41"/>
      <c r="N22" s="66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66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49"/>
      <c r="H24" s="48"/>
      <c r="I24" s="44"/>
      <c r="J24" s="44"/>
      <c r="K24" s="49"/>
      <c r="L24" s="46"/>
      <c r="M24" s="41"/>
      <c r="N24" s="66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49"/>
      <c r="H25" s="48"/>
      <c r="I25" s="44"/>
      <c r="J25" s="49"/>
      <c r="K25" s="49"/>
      <c r="L25" s="46"/>
      <c r="M25" s="41"/>
      <c r="N25" s="66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66"/>
      <c r="O26" s="13"/>
      <c r="P26" s="1"/>
      <c r="Q26" s="14"/>
      <c r="R26" s="19"/>
    </row>
    <row r="27" spans="2:18" ht="15.75" hidden="1" thickBot="1">
      <c r="B27" s="7"/>
      <c r="C27" s="38"/>
      <c r="D27" s="10"/>
      <c r="E27" s="40"/>
      <c r="F27" s="11"/>
      <c r="G27" s="49"/>
      <c r="H27" s="48"/>
      <c r="I27" s="44"/>
      <c r="J27" s="49"/>
      <c r="K27" s="49"/>
      <c r="L27" s="46"/>
      <c r="M27" s="41"/>
      <c r="N27" s="66"/>
      <c r="O27" s="13"/>
      <c r="P27" s="1"/>
      <c r="Q27" s="14"/>
      <c r="R27" s="19"/>
    </row>
    <row r="28" spans="2:18" ht="15.75" thickBot="1">
      <c r="B28" s="39"/>
      <c r="C28" s="38"/>
      <c r="D28" s="39"/>
      <c r="E28" s="16"/>
      <c r="F28" s="58" t="s">
        <v>10</v>
      </c>
      <c r="G28" s="59"/>
      <c r="H28" s="59"/>
      <c r="I28" s="53">
        <f>SUM(I17:I24)</f>
        <v>997.2602739726027</v>
      </c>
      <c r="J28" s="54">
        <f>SUM(J17:J24)</f>
        <v>10000</v>
      </c>
      <c r="K28" s="53"/>
      <c r="L28" s="55">
        <f>SUM(L16:L24)</f>
        <v>259.47027397260172</v>
      </c>
      <c r="M28" s="42"/>
      <c r="N28" s="15">
        <f>SUM(N17:N24)</f>
        <v>10737.789999180855</v>
      </c>
      <c r="O28" s="1"/>
      <c r="P28" s="1"/>
      <c r="Q28" s="1"/>
      <c r="R28" s="19"/>
    </row>
    <row r="29" spans="2:18">
      <c r="E29" s="16"/>
      <c r="F29" s="17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6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>
      <c r="E37" s="16"/>
      <c r="F37" s="17"/>
      <c r="G37" s="16"/>
      <c r="H37" s="16"/>
      <c r="I37" s="16"/>
      <c r="J37" s="16"/>
      <c r="K37" s="16"/>
      <c r="L37" s="16"/>
      <c r="M37" s="18"/>
      <c r="N37" s="19"/>
      <c r="O37" s="19"/>
      <c r="P37" s="19"/>
      <c r="Q37" s="19"/>
      <c r="R37" s="19"/>
    </row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algorithmName="SHA-512" hashValue="+pDHizd7wktIUpkgAAg+jHkxtdPbT2GUT5WFN5UPugBWEjzDVEVASAqARX1JU2jLPTlI414qP79oWL1L3Mbqkw==" saltValue="fECl2UyG1Eh4ikb4H6eRrQ==" spinCount="100000" sheet="1" selectLockedCells="1"/>
  <mergeCells count="4">
    <mergeCell ref="J9:K9"/>
    <mergeCell ref="J10:K10"/>
    <mergeCell ref="J11:K11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2D86-63CB-49CD-9697-B1C1AA06D62A}">
  <sheetPr>
    <pageSetUpPr fitToPage="1"/>
  </sheetPr>
  <dimension ref="A1:CW56"/>
  <sheetViews>
    <sheetView showGridLines="0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9.85546875" style="20" hidden="1" customWidth="1" outlineLevel="1"/>
    <col min="3" max="3" width="47.5703125" style="20" hidden="1" customWidth="1" outlineLevel="1"/>
    <col min="4" max="4" width="43" style="20" hidden="1" customWidth="1" outlineLevel="1"/>
    <col min="5" max="5" width="11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0" style="20" hidden="1" customWidth="1" outlineLevel="1" collapsed="1"/>
    <col min="100" max="100" width="0" style="20" hidden="1" customWidth="1" outlineLevel="1"/>
    <col min="101" max="101" width="11.42578125" style="20" outlineLevel="1" collapsed="1"/>
    <col min="102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22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19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</v>
      </c>
      <c r="H9" s="16"/>
      <c r="I9" s="16"/>
      <c r="J9" s="57" t="s">
        <v>0</v>
      </c>
      <c r="K9" s="57"/>
      <c r="L9" s="3">
        <f>+XIRR(L15:L16,F15:F16)</f>
        <v>0.35424291491508497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v>45702</v>
      </c>
      <c r="H10" s="16"/>
      <c r="I10" s="16"/>
      <c r="J10" s="57" t="s">
        <v>18</v>
      </c>
      <c r="K10" s="57"/>
      <c r="L10" s="3">
        <f>+G11</f>
        <v>0.315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17</v>
      </c>
      <c r="G11" s="56">
        <v>0.315</v>
      </c>
      <c r="H11" s="16"/>
      <c r="I11" s="16"/>
      <c r="J11" s="57" t="s">
        <v>2</v>
      </c>
      <c r="K11" s="57"/>
      <c r="L11" s="26">
        <f>+SUM(Q16)/(365/12)</f>
        <v>2.9917808219178079</v>
      </c>
      <c r="M11" s="25"/>
      <c r="N11" s="19"/>
      <c r="O11" s="19"/>
      <c r="P11" s="19"/>
      <c r="Q11" s="19"/>
      <c r="R11" s="19"/>
    </row>
    <row r="12" spans="2:18">
      <c r="B12" s="20">
        <v>91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0.99999999967335229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0" t="s">
        <v>12</v>
      </c>
      <c r="H14" s="50" t="s">
        <v>4</v>
      </c>
      <c r="I14" s="50" t="s">
        <v>13</v>
      </c>
      <c r="J14" s="50" t="s">
        <v>14</v>
      </c>
      <c r="K14" s="50" t="s">
        <v>15</v>
      </c>
      <c r="L14" s="51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45702</v>
      </c>
      <c r="C15" s="52">
        <f>+$G$11+$G$12</f>
        <v>0.315</v>
      </c>
      <c r="D15" s="7">
        <f>+G10</f>
        <v>45702</v>
      </c>
      <c r="E15" s="40"/>
      <c r="F15" s="8">
        <f>+G10</f>
        <v>45702</v>
      </c>
      <c r="G15" s="49">
        <f>+G9</f>
        <v>10000</v>
      </c>
      <c r="H15" s="45"/>
      <c r="I15" s="44"/>
      <c r="J15" s="44"/>
      <c r="K15" s="49">
        <f t="shared" ref="K15:K16" si="0">+G15-J15</f>
        <v>10000</v>
      </c>
      <c r="L15" s="46">
        <f>-G15</f>
        <v>-10000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45793</v>
      </c>
      <c r="C16" s="52">
        <f t="shared" ref="C16" si="1">+$G$11+$G$12</f>
        <v>0.315</v>
      </c>
      <c r="D16" s="10">
        <f>+B16</f>
        <v>45793</v>
      </c>
      <c r="E16" s="40"/>
      <c r="F16" s="11">
        <f t="shared" ref="F16" si="2">+D16</f>
        <v>45793</v>
      </c>
      <c r="G16" s="49">
        <f>+K15</f>
        <v>10000</v>
      </c>
      <c r="H16" s="48">
        <f>+B16-B15</f>
        <v>91</v>
      </c>
      <c r="I16" s="44">
        <f>+G16*($G$11+$G$12)*(H16)/365</f>
        <v>785.34246575342468</v>
      </c>
      <c r="J16" s="44">
        <f>+G9</f>
        <v>10000</v>
      </c>
      <c r="K16" s="49">
        <f t="shared" si="0"/>
        <v>0</v>
      </c>
      <c r="L16" s="46">
        <f>+I16+J16</f>
        <v>10785.342465753425</v>
      </c>
      <c r="M16" s="41"/>
      <c r="N16" s="12">
        <f>+L16/(1+$L$9)^((O16)/365)</f>
        <v>9999.9999967335225</v>
      </c>
      <c r="O16" s="13">
        <f>+F16-$F$15</f>
        <v>91</v>
      </c>
      <c r="P16" s="1"/>
      <c r="Q16" s="14">
        <f>+(N16/$N$27)*O16</f>
        <v>91</v>
      </c>
      <c r="R16" s="19"/>
    </row>
    <row r="17" spans="2:18" ht="15.75" hidden="1" thickBot="1">
      <c r="B17" s="7"/>
      <c r="C17" s="52"/>
      <c r="D17" s="10"/>
      <c r="E17" s="40"/>
      <c r="F17" s="11"/>
      <c r="G17" s="49"/>
      <c r="H17" s="48"/>
      <c r="I17" s="44"/>
      <c r="J17" s="44"/>
      <c r="K17" s="49"/>
      <c r="L17" s="46"/>
      <c r="M17" s="41"/>
      <c r="N17" s="12"/>
      <c r="O17" s="13"/>
      <c r="P17" s="1"/>
      <c r="Q17" s="14"/>
      <c r="R17" s="19"/>
    </row>
    <row r="18" spans="2:18" ht="15.75" hidden="1" thickBot="1">
      <c r="B18" s="7"/>
      <c r="C18" s="52"/>
      <c r="D18" s="10"/>
      <c r="E18" s="40"/>
      <c r="F18" s="11"/>
      <c r="G18" s="49"/>
      <c r="H18" s="48"/>
      <c r="I18" s="44"/>
      <c r="J18" s="44"/>
      <c r="K18" s="49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2"/>
      <c r="D19" s="10"/>
      <c r="E19" s="40"/>
      <c r="F19" s="11"/>
      <c r="G19" s="49"/>
      <c r="H19" s="48"/>
      <c r="I19" s="44"/>
      <c r="J19" s="49"/>
      <c r="K19" s="49"/>
      <c r="L19" s="46"/>
      <c r="M19" s="41"/>
      <c r="N19" s="12"/>
      <c r="O19" s="13"/>
      <c r="P19" s="1"/>
      <c r="Q19" s="14"/>
      <c r="R19" s="19"/>
    </row>
    <row r="20" spans="2:18" ht="15.75" hidden="1" thickBot="1">
      <c r="B20" s="7"/>
      <c r="C20" s="38"/>
      <c r="D20" s="10"/>
      <c r="E20" s="40"/>
      <c r="F20" s="11"/>
      <c r="G20" s="49"/>
      <c r="H20" s="48"/>
      <c r="I20" s="44"/>
      <c r="J20" s="44"/>
      <c r="K20" s="49"/>
      <c r="L20" s="46"/>
      <c r="M20" s="41"/>
      <c r="N20" s="12"/>
      <c r="O20" s="13"/>
      <c r="P20" s="1"/>
      <c r="Q20" s="14"/>
      <c r="R20" s="19"/>
    </row>
    <row r="21" spans="2:18" ht="15.75" hidden="1" thickBot="1">
      <c r="B21" s="7"/>
      <c r="C21" s="38"/>
      <c r="D21" s="10"/>
      <c r="E21" s="40"/>
      <c r="F21" s="11"/>
      <c r="G21" s="49"/>
      <c r="H21" s="48"/>
      <c r="I21" s="44"/>
      <c r="J21" s="44"/>
      <c r="K21" s="49"/>
      <c r="L21" s="46"/>
      <c r="M21" s="41"/>
      <c r="N21" s="12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49"/>
      <c r="H22" s="48"/>
      <c r="I22" s="44"/>
      <c r="J22" s="44"/>
      <c r="K22" s="49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12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49"/>
      <c r="H24" s="48"/>
      <c r="I24" s="44"/>
      <c r="J24" s="49"/>
      <c r="K24" s="49"/>
      <c r="L24" s="46"/>
      <c r="M24" s="41"/>
      <c r="N24" s="12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49"/>
      <c r="H25" s="48"/>
      <c r="I25" s="44"/>
      <c r="J25" s="49"/>
      <c r="K25" s="49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3">
        <f>SUM(I16:I23)</f>
        <v>785.34246575342468</v>
      </c>
      <c r="J27" s="54">
        <f>SUM(J16:J23)</f>
        <v>10000</v>
      </c>
      <c r="K27" s="53"/>
      <c r="L27" s="55">
        <f>SUM(L15:L23)</f>
        <v>785.34246575342513</v>
      </c>
      <c r="M27" s="42"/>
      <c r="N27" s="15">
        <f>SUM(N16:N23)</f>
        <v>9999.9999967335225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gMCIdp1pBhyAYaNMsYSptJbfBWfIm15N636j+FfIAdlcgbbbssRnICEYQcsRCfCC1g+tK54OaVzzbTv7J49kPQ==" saltValue="Pp6AWIpV3Nf8yukxtzUtQA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E3A6-4713-4959-A91A-C3FCDF718302}">
  <sheetPr>
    <pageSetUpPr fitToPage="1"/>
  </sheetPr>
  <dimension ref="A1:CW56"/>
  <sheetViews>
    <sheetView showGridLines="0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22.7109375" style="20" customWidth="1"/>
    <col min="2" max="2" width="39.28515625" style="20" hidden="1" customWidth="1" outlineLevel="1"/>
    <col min="3" max="3" width="24" style="20" hidden="1" customWidth="1" outlineLevel="1"/>
    <col min="4" max="4" width="32.42578125" style="20" hidden="1" customWidth="1" outlineLevel="1"/>
    <col min="5" max="5" width="14.570312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0" style="20" hidden="1" customWidth="1" outlineLevel="1" collapsed="1"/>
    <col min="100" max="100" width="0" style="20" hidden="1" customWidth="1" outlineLevel="1"/>
    <col min="101" max="101" width="11.42578125" style="20" outlineLevel="1" collapsed="1"/>
    <col min="102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23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20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</v>
      </c>
      <c r="H9" s="16"/>
      <c r="I9" s="16"/>
      <c r="J9" s="57" t="s">
        <v>0</v>
      </c>
      <c r="K9" s="57"/>
      <c r="L9" s="3">
        <f>+XIRR(L15:L16,F15:F16)</f>
        <v>0.3398811042308808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v>45702</v>
      </c>
      <c r="H10" s="16"/>
      <c r="I10" s="16"/>
      <c r="J10" s="57" t="s">
        <v>18</v>
      </c>
      <c r="K10" s="57"/>
      <c r="L10" s="3">
        <f>+G11</f>
        <v>0.315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17</v>
      </c>
      <c r="G11" s="56">
        <v>0.315</v>
      </c>
      <c r="H11" s="16"/>
      <c r="I11" s="16"/>
      <c r="J11" s="57" t="s">
        <v>2</v>
      </c>
      <c r="K11" s="57"/>
      <c r="L11" s="26">
        <f>+SUM(Q16)/(365/12)</f>
        <v>5.9835616438356158</v>
      </c>
      <c r="M11" s="25"/>
      <c r="N11" s="19"/>
      <c r="O11" s="19"/>
      <c r="P11" s="19"/>
      <c r="Q11" s="19"/>
      <c r="R11" s="19"/>
    </row>
    <row r="12" spans="2:18">
      <c r="B12" s="20">
        <v>182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1.000000000187947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0" t="s">
        <v>12</v>
      </c>
      <c r="H14" s="50" t="s">
        <v>4</v>
      </c>
      <c r="I14" s="50" t="s">
        <v>13</v>
      </c>
      <c r="J14" s="50" t="s">
        <v>14</v>
      </c>
      <c r="K14" s="50" t="s">
        <v>15</v>
      </c>
      <c r="L14" s="51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45702</v>
      </c>
      <c r="C15" s="52">
        <f>+$G$11+$G$12</f>
        <v>0.315</v>
      </c>
      <c r="D15" s="7">
        <f>+G10</f>
        <v>45702</v>
      </c>
      <c r="E15" s="40"/>
      <c r="F15" s="8">
        <f>+G10</f>
        <v>45702</v>
      </c>
      <c r="G15" s="49">
        <f>+G9</f>
        <v>10000</v>
      </c>
      <c r="H15" s="45"/>
      <c r="I15" s="44"/>
      <c r="J15" s="44"/>
      <c r="K15" s="49">
        <f t="shared" ref="K15:K16" si="0">+G15-J15</f>
        <v>10000</v>
      </c>
      <c r="L15" s="46">
        <f>-G15</f>
        <v>-10000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45884</v>
      </c>
      <c r="C16" s="52">
        <f t="shared" ref="C16" si="1">+$G$11+$G$12</f>
        <v>0.315</v>
      </c>
      <c r="D16" s="10">
        <f>+B16</f>
        <v>45884</v>
      </c>
      <c r="E16" s="40"/>
      <c r="F16" s="11">
        <f t="shared" ref="F16" si="2">+D16</f>
        <v>45884</v>
      </c>
      <c r="G16" s="49">
        <f>+K15</f>
        <v>10000</v>
      </c>
      <c r="H16" s="48">
        <f>+B16-B15</f>
        <v>182</v>
      </c>
      <c r="I16" s="44">
        <f>+G16*($G$11+$G$12)*(H16)/365</f>
        <v>1570.6849315068494</v>
      </c>
      <c r="J16" s="44">
        <f>+G9</f>
        <v>10000</v>
      </c>
      <c r="K16" s="49">
        <f t="shared" si="0"/>
        <v>0</v>
      </c>
      <c r="L16" s="46">
        <f>+I16+J16</f>
        <v>11570.68493150685</v>
      </c>
      <c r="M16" s="41"/>
      <c r="N16" s="12">
        <f>+L16/(1+$L$9)^((O16)/365)</f>
        <v>10000.000001879469</v>
      </c>
      <c r="O16" s="13">
        <f>+F16-$F$15</f>
        <v>182</v>
      </c>
      <c r="P16" s="1"/>
      <c r="Q16" s="14">
        <f>+(N16/$N$27)*O16</f>
        <v>182</v>
      </c>
      <c r="R16" s="19"/>
    </row>
    <row r="17" spans="2:18" ht="15.75" hidden="1" thickBot="1">
      <c r="B17" s="7"/>
      <c r="C17" s="52"/>
      <c r="D17" s="10"/>
      <c r="E17" s="40"/>
      <c r="F17" s="11"/>
      <c r="G17" s="49"/>
      <c r="H17" s="48"/>
      <c r="I17" s="44"/>
      <c r="J17" s="44"/>
      <c r="K17" s="49"/>
      <c r="L17" s="46"/>
      <c r="M17" s="41"/>
      <c r="N17" s="12"/>
      <c r="O17" s="13"/>
      <c r="P17" s="1"/>
      <c r="Q17" s="14"/>
      <c r="R17" s="19"/>
    </row>
    <row r="18" spans="2:18" ht="15.75" hidden="1" thickBot="1">
      <c r="B18" s="7"/>
      <c r="C18" s="52"/>
      <c r="D18" s="10"/>
      <c r="E18" s="40"/>
      <c r="F18" s="11"/>
      <c r="G18" s="49"/>
      <c r="H18" s="48"/>
      <c r="I18" s="44"/>
      <c r="J18" s="44"/>
      <c r="K18" s="49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2"/>
      <c r="D19" s="10"/>
      <c r="E19" s="40"/>
      <c r="F19" s="11"/>
      <c r="G19" s="49"/>
      <c r="H19" s="48"/>
      <c r="I19" s="44"/>
      <c r="J19" s="49"/>
      <c r="K19" s="49"/>
      <c r="L19" s="46"/>
      <c r="M19" s="41"/>
      <c r="N19" s="12"/>
      <c r="O19" s="13"/>
      <c r="P19" s="1"/>
      <c r="Q19" s="14"/>
      <c r="R19" s="19"/>
    </row>
    <row r="20" spans="2:18" ht="15.75" hidden="1" thickBot="1">
      <c r="B20" s="7"/>
      <c r="C20" s="38"/>
      <c r="D20" s="10"/>
      <c r="E20" s="40"/>
      <c r="F20" s="11"/>
      <c r="G20" s="49"/>
      <c r="H20" s="48"/>
      <c r="I20" s="44"/>
      <c r="J20" s="44"/>
      <c r="K20" s="49"/>
      <c r="L20" s="46"/>
      <c r="M20" s="41"/>
      <c r="N20" s="12"/>
      <c r="O20" s="13"/>
      <c r="P20" s="1"/>
      <c r="Q20" s="14"/>
      <c r="R20" s="19"/>
    </row>
    <row r="21" spans="2:18" ht="15.75" hidden="1" thickBot="1">
      <c r="B21" s="7"/>
      <c r="C21" s="38"/>
      <c r="D21" s="10"/>
      <c r="E21" s="40"/>
      <c r="F21" s="11"/>
      <c r="G21" s="49"/>
      <c r="H21" s="48"/>
      <c r="I21" s="44"/>
      <c r="J21" s="44"/>
      <c r="K21" s="49"/>
      <c r="L21" s="46"/>
      <c r="M21" s="41"/>
      <c r="N21" s="12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49"/>
      <c r="H22" s="48"/>
      <c r="I22" s="44"/>
      <c r="J22" s="44"/>
      <c r="K22" s="49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12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49"/>
      <c r="H24" s="48"/>
      <c r="I24" s="44"/>
      <c r="J24" s="49"/>
      <c r="K24" s="49"/>
      <c r="L24" s="46"/>
      <c r="M24" s="41"/>
      <c r="N24" s="12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49"/>
      <c r="H25" s="48"/>
      <c r="I25" s="44"/>
      <c r="J25" s="49"/>
      <c r="K25" s="49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3">
        <f>SUM(I16:I23)</f>
        <v>1570.6849315068494</v>
      </c>
      <c r="J27" s="54">
        <f>SUM(J16:J23)</f>
        <v>10000</v>
      </c>
      <c r="K27" s="53"/>
      <c r="L27" s="55">
        <f>SUM(L15:L23)</f>
        <v>1570.6849315068503</v>
      </c>
      <c r="M27" s="42"/>
      <c r="N27" s="15">
        <f>SUM(N16:N23)</f>
        <v>10000.000001879469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dieSihmdYzwODj8ooiYg7TN1k205pkciBZR6f6KXSits1mJcUgSZPSCWj+xARKLBGzl0kpR/aie/4OZWYm1btw==" saltValue="guJdMoBBiGwdFlPWaboaUQ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Clase 35 (Reapertura)</vt:lpstr>
      <vt:lpstr>Clase 4</vt:lpstr>
      <vt:lpstr>Clase 5</vt:lpstr>
      <vt:lpstr>'Clase 35 (Reapertura)'!Área_de_impresión</vt:lpstr>
      <vt:lpstr>'Clase 4'!Área_de_impresión</vt:lpstr>
      <vt:lpstr>'Clase 5'!Área_de_impresión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2025-02-12T13:37:09Z</dcterms:modified>
</cp:coreProperties>
</file>