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BVA\Clases 30 y 31\"/>
    </mc:Choice>
  </mc:AlternateContent>
  <xr:revisionPtr revIDLastSave="0" documentId="13_ncr:1_{D0F4037C-EA76-492D-BA82-BB5CCC4885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30" sheetId="12" r:id="rId1"/>
    <sheet name="Clase 31" sheetId="14" r:id="rId2"/>
  </sheets>
  <definedNames>
    <definedName name="_xlnm.Print_Area" localSheetId="0">'Clase 30'!$A$4:$P$21</definedName>
    <definedName name="_xlnm.Print_Area" localSheetId="1">'Clase 31'!$A$4:$P$21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2" l="1"/>
  <c r="I16" i="12"/>
  <c r="J19" i="14" l="1"/>
  <c r="H19" i="14"/>
  <c r="F19" i="14"/>
  <c r="O19" i="14" s="1"/>
  <c r="D19" i="14"/>
  <c r="C19" i="14"/>
  <c r="H18" i="14"/>
  <c r="D18" i="14"/>
  <c r="F18" i="14" s="1"/>
  <c r="O18" i="14" s="1"/>
  <c r="C18" i="14"/>
  <c r="H17" i="14"/>
  <c r="D17" i="14"/>
  <c r="F17" i="14" s="1"/>
  <c r="O17" i="14" s="1"/>
  <c r="C17" i="14"/>
  <c r="J27" i="14" l="1"/>
  <c r="H16" i="14"/>
  <c r="I16" i="14" s="1"/>
  <c r="D16" i="14"/>
  <c r="F16" i="14" s="1"/>
  <c r="C16" i="14"/>
  <c r="K15" i="14"/>
  <c r="G16" i="14" s="1"/>
  <c r="G15" i="14"/>
  <c r="L15" i="14" s="1"/>
  <c r="F15" i="14"/>
  <c r="D15" i="14"/>
  <c r="C15" i="14"/>
  <c r="B15" i="14"/>
  <c r="J16" i="12"/>
  <c r="D16" i="12"/>
  <c r="O16" i="14" l="1"/>
  <c r="K16" i="14"/>
  <c r="G17" i="14" s="1"/>
  <c r="J27" i="12"/>
  <c r="K17" i="14" l="1"/>
  <c r="G18" i="14" s="1"/>
  <c r="I17" i="14"/>
  <c r="L17" i="14" s="1"/>
  <c r="L16" i="14"/>
  <c r="C16" i="12"/>
  <c r="C15" i="12"/>
  <c r="I18" i="14" l="1"/>
  <c r="K18" i="14"/>
  <c r="G19" i="14" s="1"/>
  <c r="F16" i="12"/>
  <c r="D15" i="12"/>
  <c r="B15" i="12" s="1"/>
  <c r="F15" i="12"/>
  <c r="K19" i="14" l="1"/>
  <c r="I19" i="14"/>
  <c r="L19" i="14" s="1"/>
  <c r="L18" i="14"/>
  <c r="O16" i="12"/>
  <c r="G15" i="12"/>
  <c r="L15" i="12" s="1"/>
  <c r="L9" i="14" l="1"/>
  <c r="L10" i="14" s="1"/>
  <c r="I27" i="14"/>
  <c r="L27" i="14"/>
  <c r="K15" i="12"/>
  <c r="N18" i="14" l="1"/>
  <c r="N19" i="14"/>
  <c r="N17" i="14"/>
  <c r="N16" i="14"/>
  <c r="G16" i="12"/>
  <c r="N27" i="14" l="1"/>
  <c r="L12" i="14"/>
  <c r="K16" i="12"/>
  <c r="Q16" i="14" l="1"/>
  <c r="Q19" i="14"/>
  <c r="Q17" i="14"/>
  <c r="Q18" i="14"/>
  <c r="L16" i="12"/>
  <c r="L9" i="12" s="1"/>
  <c r="L11" i="14" l="1"/>
  <c r="L27" i="12"/>
  <c r="I27" i="12"/>
  <c r="N16" i="12" l="1"/>
  <c r="N27" i="12" l="1"/>
  <c r="Q16" i="12" s="1"/>
  <c r="L11" i="12" s="1"/>
  <c r="L12" i="12" l="1"/>
</calcChain>
</file>

<file path=xl/sharedStrings.xml><?xml version="1.0" encoding="utf-8"?>
<sst xmlns="http://schemas.openxmlformats.org/spreadsheetml/2006/main" count="44" uniqueCount="28">
  <si>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</si>
  <si>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</si>
  <si>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</si>
  <si>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</si>
  <si>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</si>
  <si>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</si>
  <si>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</si>
  <si>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</si>
  <si>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</si>
  <si>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</si>
  <si>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</si>
  <si>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</si>
  <si>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</si>
  <si>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</si>
  <si>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</si>
  <si>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</si>
  <si>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</si>
  <si>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 (90 d)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</si>
  <si>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</si>
  <si>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Obligaciones Negociables Banco BBVA Argentina S.A. Clase 30</t>
  </si>
  <si>
    <t>Margen a licitar</t>
  </si>
  <si>
    <t>TAMAR Proyectada</t>
  </si>
  <si>
    <t>Obligaciones Negociables Banco BBVA Argentina S.A. Clase 31</t>
  </si>
  <si>
    <t>Días Intereses Base 360</t>
  </si>
  <si>
    <t>Pesos Tasa Fija - 9 meses</t>
  </si>
  <si>
    <t>TEM (Tasa Efectiva Mensual) a licitar</t>
  </si>
  <si>
    <t>Pesos Tamar - 12 meses</t>
  </si>
  <si>
    <t xml:space="preserve">TIR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</si>
</sst>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10" fillId="5" borderId="0" xfId="1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4" borderId="12" xfId="0" applyFont="1" applyFill="1" applyBorder="1" applyAlignment="1" applyProtection="1">
      <alignment horizontal="right" vertical="center"/>
      <protection hidden="1"/>
    </xf>
    <xf numFmtId="0" fontId="9" fillId="4" borderId="13" xfId="0" applyFont="1" applyFill="1" applyBorder="1" applyAlignment="1" applyProtection="1">
      <alignment horizontal="right" vertical="center"/>
      <protection hidden="1"/>
    </xf>
    <xf numFmtId="10" fontId="8" fillId="2" borderId="14" xfId="1" applyNumberFormat="1" applyFont="1" applyFill="1" applyBorder="1" applyAlignment="1" applyProtection="1">
      <alignment horizontal="right" vertical="center"/>
      <protection hidden="1"/>
    </xf>
    <xf numFmtId="10" fontId="8" fillId="2" borderId="15" xfId="1" applyNumberFormat="1" applyFont="1" applyFill="1" applyBorder="1" applyAlignment="1" applyProtection="1">
      <alignment horizontal="right" vertical="center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1262061</xdr:colOff>
      <xdr:row>1</xdr:row>
      <xdr:rowOff>35718</xdr:rowOff>
    </xdr:from>
    <xdr:to>
      <xdr:col>5</xdr:col>
      <xdr:colOff>1790700</xdr:colOff>
      <xdr:row>3</xdr:row>
      <xdr:rowOff>188118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BAB610-A244-4B9F-95D9-3680E66A2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0030" y="226218"/>
          <a:ext cx="1790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381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A927A-32A9-4988-B463-00E57264C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92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0</xdr:row>
      <xdr:rowOff>190499</xdr:rowOff>
    </xdr:from>
    <xdr:to>
      <xdr:col>5</xdr:col>
      <xdr:colOff>1790700</xdr:colOff>
      <xdr:row>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BCC83B-6DA9-45EA-9A86-3FD17EFE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8594" y="190499"/>
          <a:ext cx="1790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S56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11.42578125" style="21" outlineLevel="1" collapsed="1"/>
    <col min="98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19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24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11</v>
      </c>
      <c r="G9" s="24">
        <v>1000000</v>
      </c>
      <c r="H9" s="17"/>
      <c r="I9" s="17"/>
      <c r="J9" s="63" t="s">
        <v>27</v>
      </c>
      <c r="K9" s="63"/>
      <c r="L9" s="65">
        <f>+XIRR(L15:L16,F15:F16)</f>
        <v>0.39247069954872138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45638</v>
      </c>
      <c r="H10" s="17"/>
      <c r="I10" s="17"/>
      <c r="J10" s="64"/>
      <c r="K10" s="64"/>
      <c r="L10" s="66"/>
      <c r="M10" s="26"/>
      <c r="N10" s="20"/>
      <c r="O10" s="20"/>
      <c r="P10" s="20"/>
      <c r="Q10" s="20"/>
      <c r="R10" s="20"/>
    </row>
    <row r="11" spans="2:18">
      <c r="E11" s="17"/>
      <c r="F11" s="23" t="s">
        <v>25</v>
      </c>
      <c r="G11" s="50">
        <v>2.8000000000000001E-2</v>
      </c>
      <c r="H11" s="17"/>
      <c r="I11" s="17"/>
      <c r="J11" s="60" t="s">
        <v>2</v>
      </c>
      <c r="K11" s="60"/>
      <c r="L11" s="27">
        <f>+SUM(Q16:Q19)/(365/12)</f>
        <v>9.0082191780821912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0" t="s">
        <v>8</v>
      </c>
      <c r="K12" s="60"/>
      <c r="L12" s="3">
        <f>+N27/G15</f>
        <v>0.99999999817662144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2" t="s">
        <v>12</v>
      </c>
      <c r="H14" s="52" t="s">
        <v>23</v>
      </c>
      <c r="I14" s="52" t="s">
        <v>13</v>
      </c>
      <c r="J14" s="52" t="s">
        <v>14</v>
      </c>
      <c r="K14" s="52" t="s">
        <v>15</v>
      </c>
      <c r="L14" s="53" t="s">
        <v>16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45638</v>
      </c>
      <c r="C15" s="54">
        <f>+$G$11+$G$12</f>
        <v>2.8000000000000001E-2</v>
      </c>
      <c r="D15" s="7">
        <f>+G10</f>
        <v>45638</v>
      </c>
      <c r="E15" s="41"/>
      <c r="F15" s="8">
        <f>+G10</f>
        <v>45638</v>
      </c>
      <c r="G15" s="51">
        <f>+G9</f>
        <v>1000000</v>
      </c>
      <c r="H15" s="46"/>
      <c r="I15" s="45"/>
      <c r="J15" s="45"/>
      <c r="K15" s="51">
        <f t="shared" ref="K15:K16" si="0">+G15-J15</f>
        <v>1000000</v>
      </c>
      <c r="L15" s="47">
        <f>-G15</f>
        <v>-1000000</v>
      </c>
      <c r="M15" s="42"/>
      <c r="N15" s="9"/>
      <c r="O15" s="9"/>
      <c r="P15" s="1"/>
      <c r="Q15" s="1"/>
      <c r="R15" s="20"/>
    </row>
    <row r="16" spans="2:18" ht="15.75" thickBot="1">
      <c r="B16" s="7">
        <v>45912</v>
      </c>
      <c r="C16" s="54">
        <f t="shared" ref="C16" si="1">+$G$11+$G$12</f>
        <v>2.8000000000000001E-2</v>
      </c>
      <c r="D16" s="10">
        <f>+B16</f>
        <v>45912</v>
      </c>
      <c r="E16" s="41"/>
      <c r="F16" s="11">
        <f t="shared" ref="F16" si="2">+D16</f>
        <v>45912</v>
      </c>
      <c r="G16" s="51">
        <f>+K15</f>
        <v>1000000</v>
      </c>
      <c r="H16" s="49">
        <f>+DAYS360(B15,B16,FALSE)</f>
        <v>270</v>
      </c>
      <c r="I16" s="45">
        <f>+(G16*(1+$G$11)^((H16/360)*12))-G16</f>
        <v>282147.62413030979</v>
      </c>
      <c r="J16" s="45">
        <f>+G9</f>
        <v>1000000</v>
      </c>
      <c r="K16" s="51">
        <f t="shared" si="0"/>
        <v>0</v>
      </c>
      <c r="L16" s="47">
        <f>+I16+J16</f>
        <v>1282147.6241303098</v>
      </c>
      <c r="M16" s="42"/>
      <c r="N16" s="12">
        <f>+L16/(1+$L$9)^((O16)/365)</f>
        <v>999999.99817662139</v>
      </c>
      <c r="O16" s="13">
        <f>+F16-$F$15</f>
        <v>274</v>
      </c>
      <c r="P16" s="1"/>
      <c r="Q16" s="14">
        <f>+(N16/$N$27)*O16</f>
        <v>274</v>
      </c>
      <c r="R16" s="20"/>
    </row>
    <row r="17" spans="2:18" hidden="1">
      <c r="B17" s="7"/>
      <c r="C17" s="54"/>
      <c r="D17" s="10"/>
      <c r="E17" s="41"/>
      <c r="F17" s="11"/>
      <c r="G17" s="51"/>
      <c r="H17" s="49"/>
      <c r="I17" s="45"/>
      <c r="J17" s="45"/>
      <c r="K17" s="51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4"/>
      <c r="D18" s="10"/>
      <c r="E18" s="41"/>
      <c r="F18" s="11"/>
      <c r="G18" s="51"/>
      <c r="H18" s="49"/>
      <c r="I18" s="45"/>
      <c r="J18" s="45"/>
      <c r="K18" s="51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4"/>
      <c r="D19" s="10"/>
      <c r="E19" s="41"/>
      <c r="F19" s="11"/>
      <c r="G19" s="51"/>
      <c r="H19" s="49"/>
      <c r="I19" s="45"/>
      <c r="J19" s="51"/>
      <c r="K19" s="51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1"/>
      <c r="H20" s="49"/>
      <c r="I20" s="45"/>
      <c r="J20" s="45"/>
      <c r="K20" s="51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1"/>
      <c r="H21" s="49"/>
      <c r="I21" s="45"/>
      <c r="J21" s="45"/>
      <c r="K21" s="51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1"/>
      <c r="H22" s="49"/>
      <c r="I22" s="45"/>
      <c r="J22" s="45"/>
      <c r="K22" s="51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1"/>
      <c r="H23" s="49"/>
      <c r="I23" s="45"/>
      <c r="J23" s="45"/>
      <c r="K23" s="51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1"/>
      <c r="H24" s="49"/>
      <c r="I24" s="45"/>
      <c r="J24" s="51"/>
      <c r="K24" s="51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1"/>
      <c r="H25" s="49"/>
      <c r="I25" s="45"/>
      <c r="J25" s="51"/>
      <c r="K25" s="51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1"/>
      <c r="H26" s="49"/>
      <c r="I26" s="45"/>
      <c r="J26" s="51"/>
      <c r="K26" s="51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1" t="s">
        <v>10</v>
      </c>
      <c r="G27" s="62"/>
      <c r="H27" s="62"/>
      <c r="I27" s="55">
        <f>SUM(I16:I23)</f>
        <v>282147.62413030979</v>
      </c>
      <c r="J27" s="56">
        <f>SUM(J16:J23)</f>
        <v>1000000</v>
      </c>
      <c r="K27" s="55"/>
      <c r="L27" s="57">
        <f>SUM(L15:L23)</f>
        <v>282147.62413030979</v>
      </c>
      <c r="M27" s="43"/>
      <c r="N27" s="15">
        <f>SUM(N16:N23)</f>
        <v>999999.99817662139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9" t="s">
        <v>18</v>
      </c>
      <c r="G30" s="59"/>
      <c r="H30" s="59"/>
      <c r="I30" s="59"/>
      <c r="J30" s="59"/>
      <c r="K30" s="59"/>
      <c r="L30" s="59"/>
    </row>
    <row r="31" spans="2:18" s="1" customFormat="1" ht="26.25" customHeight="1">
      <c r="E31" s="16"/>
      <c r="F31" s="59"/>
      <c r="G31" s="59"/>
      <c r="H31" s="59"/>
      <c r="I31" s="59"/>
      <c r="J31" s="59"/>
      <c r="K31" s="59"/>
      <c r="L31" s="59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I8jM4WZ8sbvlSgeiKHwuXjysQAFdGmu8TaD0tOU5EdtXGX+h0Q1OS0nbivpeCYvT2SusBvzoXKXcuy2eksH19Q==" saltValue="b3LpJ/qgioRUSmWzB8sYLg==" spinCount="100000" sheet="1" selectLockedCells="1"/>
  <mergeCells count="6">
    <mergeCell ref="F30:L31"/>
    <mergeCell ref="J11:K11"/>
    <mergeCell ref="J12:K12"/>
    <mergeCell ref="F27:H27"/>
    <mergeCell ref="J9:K10"/>
    <mergeCell ref="L9:L10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3195-6F50-434E-9D8C-19E08B405D00}">
  <sheetPr>
    <pageSetUpPr fitToPage="1"/>
  </sheetPr>
  <dimension ref="A1:CS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11.42578125" style="21" outlineLevel="1" collapsed="1"/>
    <col min="98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22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26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11</v>
      </c>
      <c r="G9" s="24">
        <v>1000000</v>
      </c>
      <c r="H9" s="17"/>
      <c r="I9" s="17"/>
      <c r="J9" s="60" t="s">
        <v>0</v>
      </c>
      <c r="K9" s="60"/>
      <c r="L9" s="3">
        <f>+XIRR(L15:L19,F15:F19)</f>
        <v>0.48165753483772267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45638</v>
      </c>
      <c r="H10" s="17"/>
      <c r="I10" s="17"/>
      <c r="J10" s="60" t="s">
        <v>17</v>
      </c>
      <c r="K10" s="60"/>
      <c r="L10" s="3">
        <f>+NOMINAL(L9,4)</f>
        <v>0.41313232622418727</v>
      </c>
      <c r="M10" s="58"/>
      <c r="N10" s="20"/>
      <c r="O10" s="20"/>
      <c r="P10" s="20"/>
      <c r="Q10" s="20"/>
      <c r="R10" s="20"/>
    </row>
    <row r="11" spans="2:18">
      <c r="E11" s="17"/>
      <c r="F11" s="23" t="s">
        <v>20</v>
      </c>
      <c r="G11" s="50">
        <v>2.75E-2</v>
      </c>
      <c r="H11" s="17"/>
      <c r="I11" s="17"/>
      <c r="J11" s="60" t="s">
        <v>2</v>
      </c>
      <c r="K11" s="60"/>
      <c r="L11" s="27">
        <f>+SUM(Q16:Q19)/(365/12)</f>
        <v>10.4172307344649</v>
      </c>
      <c r="M11" s="26"/>
      <c r="N11" s="20"/>
      <c r="O11" s="20"/>
      <c r="P11" s="20"/>
      <c r="Q11" s="20"/>
      <c r="R11" s="20"/>
    </row>
    <row r="12" spans="2:18">
      <c r="E12" s="17"/>
      <c r="F12" s="23" t="s">
        <v>21</v>
      </c>
      <c r="G12" s="50">
        <v>0.385625</v>
      </c>
      <c r="H12" s="31"/>
      <c r="I12" s="22"/>
      <c r="J12" s="60" t="s">
        <v>8</v>
      </c>
      <c r="K12" s="60"/>
      <c r="L12" s="3">
        <f>+N27/G15</f>
        <v>0.99999999810401585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2" t="s">
        <v>12</v>
      </c>
      <c r="H14" s="52" t="s">
        <v>4</v>
      </c>
      <c r="I14" s="52" t="s">
        <v>13</v>
      </c>
      <c r="J14" s="52" t="s">
        <v>14</v>
      </c>
      <c r="K14" s="52" t="s">
        <v>15</v>
      </c>
      <c r="L14" s="53" t="s">
        <v>16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45638</v>
      </c>
      <c r="C15" s="54">
        <f>+$G$11+$G$12</f>
        <v>0.41312500000000002</v>
      </c>
      <c r="D15" s="7">
        <f>+G10</f>
        <v>45638</v>
      </c>
      <c r="E15" s="41"/>
      <c r="F15" s="8">
        <f>+G10</f>
        <v>45638</v>
      </c>
      <c r="G15" s="51">
        <f>+G9</f>
        <v>1000000</v>
      </c>
      <c r="H15" s="46"/>
      <c r="I15" s="45"/>
      <c r="J15" s="45"/>
      <c r="K15" s="51">
        <f t="shared" ref="K15:K16" si="0">+G15-J15</f>
        <v>1000000</v>
      </c>
      <c r="L15" s="47">
        <f>-G15</f>
        <v>-1000000</v>
      </c>
      <c r="M15" s="42"/>
      <c r="N15" s="9"/>
      <c r="O15" s="9"/>
      <c r="P15" s="1"/>
      <c r="Q15" s="1"/>
      <c r="R15" s="20"/>
    </row>
    <row r="16" spans="2:18">
      <c r="B16" s="7">
        <v>45728</v>
      </c>
      <c r="C16" s="54">
        <f t="shared" ref="C16:C19" si="1">+$G$11+$G$12</f>
        <v>0.41312500000000002</v>
      </c>
      <c r="D16" s="10">
        <f>+B16</f>
        <v>45728</v>
      </c>
      <c r="E16" s="41"/>
      <c r="F16" s="11">
        <f t="shared" ref="F16" si="2">+D16</f>
        <v>45728</v>
      </c>
      <c r="G16" s="51">
        <f>+K15</f>
        <v>1000000</v>
      </c>
      <c r="H16" s="49">
        <f>+B16-B15</f>
        <v>90</v>
      </c>
      <c r="I16" s="45">
        <f>+G16*($G$11+$G$12)*(H16)/365</f>
        <v>101866.43835616438</v>
      </c>
      <c r="J16" s="45">
        <v>0</v>
      </c>
      <c r="K16" s="51">
        <f t="shared" si="0"/>
        <v>1000000</v>
      </c>
      <c r="L16" s="47">
        <f>+I16+J16</f>
        <v>101866.43835616438</v>
      </c>
      <c r="M16" s="42"/>
      <c r="N16" s="12">
        <f>+L16/(1+$L$9)^((O16)/365)</f>
        <v>92454.683493584263</v>
      </c>
      <c r="O16" s="13">
        <f>+F16-$F$15</f>
        <v>90</v>
      </c>
      <c r="P16" s="1"/>
      <c r="Q16" s="14">
        <f>+(N16/$N$27)*O16</f>
        <v>8.3209215301989197</v>
      </c>
      <c r="R16" s="20"/>
    </row>
    <row r="17" spans="2:18">
      <c r="B17" s="7">
        <v>45820</v>
      </c>
      <c r="C17" s="54">
        <f t="shared" si="1"/>
        <v>0.41312500000000002</v>
      </c>
      <c r="D17" s="10">
        <f t="shared" ref="D17:D19" si="3">+B17</f>
        <v>45820</v>
      </c>
      <c r="E17" s="41"/>
      <c r="F17" s="11">
        <f t="shared" ref="F17:F19" si="4">+D17</f>
        <v>45820</v>
      </c>
      <c r="G17" s="51">
        <f t="shared" ref="G17:G19" si="5">+K16</f>
        <v>1000000</v>
      </c>
      <c r="H17" s="49">
        <f t="shared" ref="H17:H19" si="6">+B17-B16</f>
        <v>92</v>
      </c>
      <c r="I17" s="45">
        <f t="shared" ref="I17:I19" si="7">+G17*($G$11+$G$12)*(H17)/365</f>
        <v>104130.13698630137</v>
      </c>
      <c r="J17" s="45">
        <v>0</v>
      </c>
      <c r="K17" s="51">
        <f t="shared" ref="K17:K19" si="8">+G17-J17</f>
        <v>1000000</v>
      </c>
      <c r="L17" s="47">
        <f t="shared" ref="L17:L19" si="9">+I17+J17</f>
        <v>104130.13698630137</v>
      </c>
      <c r="M17" s="42"/>
      <c r="N17" s="12">
        <f t="shared" ref="N17:N19" si="10">+L17/(1+$L$9)^((O17)/365)</f>
        <v>85592.640400672331</v>
      </c>
      <c r="O17" s="13">
        <f t="shared" ref="O17:O19" si="11">+F17-$F$15</f>
        <v>182</v>
      </c>
      <c r="P17" s="1"/>
      <c r="Q17" s="14">
        <f t="shared" ref="Q17:Q19" si="12">+(N17/$N$27)*O17</f>
        <v>15.577860582457742</v>
      </c>
      <c r="R17" s="20"/>
    </row>
    <row r="18" spans="2:18">
      <c r="B18" s="7">
        <v>45912</v>
      </c>
      <c r="C18" s="54">
        <f t="shared" si="1"/>
        <v>0.41312500000000002</v>
      </c>
      <c r="D18" s="10">
        <f t="shared" si="3"/>
        <v>45912</v>
      </c>
      <c r="E18" s="41"/>
      <c r="F18" s="11">
        <f t="shared" si="4"/>
        <v>45912</v>
      </c>
      <c r="G18" s="51">
        <f t="shared" si="5"/>
        <v>1000000</v>
      </c>
      <c r="H18" s="49">
        <f t="shared" si="6"/>
        <v>92</v>
      </c>
      <c r="I18" s="45">
        <f t="shared" si="7"/>
        <v>104130.13698630137</v>
      </c>
      <c r="J18" s="45">
        <v>0</v>
      </c>
      <c r="K18" s="51">
        <f t="shared" si="8"/>
        <v>1000000</v>
      </c>
      <c r="L18" s="47">
        <f t="shared" si="9"/>
        <v>104130.13698630137</v>
      </c>
      <c r="M18" s="42"/>
      <c r="N18" s="12">
        <f t="shared" si="10"/>
        <v>77517.295765820862</v>
      </c>
      <c r="O18" s="13">
        <f t="shared" si="11"/>
        <v>274</v>
      </c>
      <c r="P18" s="1"/>
      <c r="Q18" s="14">
        <f t="shared" si="12"/>
        <v>21.239739080105124</v>
      </c>
      <c r="R18" s="20"/>
    </row>
    <row r="19" spans="2:18" ht="15.75" thickBot="1">
      <c r="B19" s="7">
        <v>46003</v>
      </c>
      <c r="C19" s="54">
        <f t="shared" si="1"/>
        <v>0.41312500000000002</v>
      </c>
      <c r="D19" s="10">
        <f t="shared" si="3"/>
        <v>46003</v>
      </c>
      <c r="E19" s="41"/>
      <c r="F19" s="11">
        <f t="shared" si="4"/>
        <v>46003</v>
      </c>
      <c r="G19" s="51">
        <f t="shared" si="5"/>
        <v>1000000</v>
      </c>
      <c r="H19" s="49">
        <f t="shared" si="6"/>
        <v>91</v>
      </c>
      <c r="I19" s="45">
        <f t="shared" si="7"/>
        <v>102998.28767123287</v>
      </c>
      <c r="J19" s="45">
        <f>+G9</f>
        <v>1000000</v>
      </c>
      <c r="K19" s="51">
        <f t="shared" si="8"/>
        <v>0</v>
      </c>
      <c r="L19" s="47">
        <f t="shared" si="9"/>
        <v>1102998.2876712328</v>
      </c>
      <c r="M19" s="42"/>
      <c r="N19" s="12">
        <f t="shared" si="10"/>
        <v>744435.37844393833</v>
      </c>
      <c r="O19" s="13">
        <f t="shared" si="11"/>
        <v>365</v>
      </c>
      <c r="P19" s="1"/>
      <c r="Q19" s="14">
        <f t="shared" si="12"/>
        <v>271.71891364721222</v>
      </c>
      <c r="R19" s="20"/>
    </row>
    <row r="20" spans="2:18" ht="15.75" hidden="1" thickBot="1">
      <c r="B20" s="7"/>
      <c r="C20" s="39"/>
      <c r="D20" s="10"/>
      <c r="E20" s="41"/>
      <c r="F20" s="11"/>
      <c r="G20" s="51"/>
      <c r="H20" s="49"/>
      <c r="I20" s="45"/>
      <c r="J20" s="45"/>
      <c r="K20" s="51"/>
      <c r="L20" s="47"/>
      <c r="M20" s="42"/>
      <c r="N20" s="12"/>
      <c r="O20" s="13"/>
      <c r="P20" s="1"/>
      <c r="Q20" s="14"/>
      <c r="R20" s="20"/>
    </row>
    <row r="21" spans="2:18" ht="15.75" hidden="1" thickBot="1">
      <c r="B21" s="7"/>
      <c r="C21" s="39"/>
      <c r="D21" s="10"/>
      <c r="E21" s="41"/>
      <c r="F21" s="11"/>
      <c r="G21" s="51"/>
      <c r="H21" s="49"/>
      <c r="I21" s="45"/>
      <c r="J21" s="45"/>
      <c r="K21" s="51"/>
      <c r="L21" s="47"/>
      <c r="M21" s="42"/>
      <c r="N21" s="12"/>
      <c r="O21" s="13"/>
      <c r="P21" s="1"/>
      <c r="Q21" s="14"/>
      <c r="R21" s="20"/>
    </row>
    <row r="22" spans="2:18" ht="15.75" hidden="1" thickBot="1">
      <c r="B22" s="7"/>
      <c r="C22" s="39"/>
      <c r="D22" s="10"/>
      <c r="E22" s="41"/>
      <c r="F22" s="11"/>
      <c r="G22" s="51"/>
      <c r="H22" s="49"/>
      <c r="I22" s="45"/>
      <c r="J22" s="45"/>
      <c r="K22" s="51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1"/>
      <c r="H23" s="49"/>
      <c r="I23" s="45"/>
      <c r="J23" s="45"/>
      <c r="K23" s="51"/>
      <c r="L23" s="47"/>
      <c r="M23" s="42"/>
      <c r="N23" s="12"/>
      <c r="O23" s="13"/>
      <c r="P23" s="1"/>
      <c r="Q23" s="14"/>
      <c r="R23" s="20"/>
    </row>
    <row r="24" spans="2:18" ht="15.75" hidden="1" thickBot="1">
      <c r="B24" s="7"/>
      <c r="C24" s="39"/>
      <c r="D24" s="10"/>
      <c r="E24" s="41"/>
      <c r="F24" s="11"/>
      <c r="G24" s="51"/>
      <c r="H24" s="49"/>
      <c r="I24" s="45"/>
      <c r="J24" s="51"/>
      <c r="K24" s="51"/>
      <c r="L24" s="47"/>
      <c r="M24" s="42"/>
      <c r="N24" s="12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1"/>
      <c r="H25" s="49"/>
      <c r="I25" s="45"/>
      <c r="J25" s="51"/>
      <c r="K25" s="51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1"/>
      <c r="H26" s="49"/>
      <c r="I26" s="45"/>
      <c r="J26" s="51"/>
      <c r="K26" s="51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1" t="s">
        <v>10</v>
      </c>
      <c r="G27" s="62"/>
      <c r="H27" s="62"/>
      <c r="I27" s="55">
        <f>SUM(I16:I23)</f>
        <v>413125</v>
      </c>
      <c r="J27" s="56">
        <f>SUM(J16:J23)</f>
        <v>1000000</v>
      </c>
      <c r="K27" s="55"/>
      <c r="L27" s="57">
        <f>SUM(L15:L23)</f>
        <v>413125</v>
      </c>
      <c r="M27" s="43"/>
      <c r="N27" s="15">
        <f>SUM(N16:N23)</f>
        <v>999999.99810401583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9" t="s">
        <v>18</v>
      </c>
      <c r="G30" s="59"/>
      <c r="H30" s="59"/>
      <c r="I30" s="59"/>
      <c r="J30" s="59"/>
      <c r="K30" s="59"/>
      <c r="L30" s="59"/>
    </row>
    <row r="31" spans="2:18" s="1" customFormat="1" ht="26.25" customHeight="1">
      <c r="E31" s="16"/>
      <c r="F31" s="59"/>
      <c r="G31" s="59"/>
      <c r="H31" s="59"/>
      <c r="I31" s="59"/>
      <c r="J31" s="59"/>
      <c r="K31" s="59"/>
      <c r="L31" s="59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LrrXy9ZPDH7zLRhy0D1cb9yt03BTd6j1IfwPXZmump2OEnuiDF0I7zaLOj+xQs103spWoU7JadxwuRYTaX0N/w==" saltValue="DK8qMGZiMldkqeBLG9cHKg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30</vt:lpstr>
      <vt:lpstr>Clase 31</vt:lpstr>
      <vt:lpstr>'Clase 30'!Área_de_impresión</vt:lpstr>
      <vt:lpstr>'Clase 31'!Área_de_impresión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2024-12-09T14:00:43Z</dcterms:modified>
</cp:coreProperties>
</file>