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BVA\Clase 35\"/>
    </mc:Choice>
  </mc:AlternateContent>
  <xr:revisionPtr revIDLastSave="0" documentId="13_ncr:1_{68B83AD7-98A3-43C6-8066-4CE3476FF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Bco BBVA Argentina Clase 35" sheetId="12" r:id="rId1"/>
  </sheets>
  <definedNames>
    <definedName name="_xlnm.Print_Area" localSheetId="0">'ON Bco BBVA Argentina Clase 35'!$A$4:$P$17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2" l="1"/>
  <c r="H17" i="12"/>
  <c r="O17" i="12"/>
  <c r="J17" i="12" l="1"/>
  <c r="F17" i="12"/>
  <c r="D17" i="12"/>
  <c r="D16" i="12"/>
  <c r="B17" i="12"/>
  <c r="B16" i="12"/>
  <c r="C17" i="12"/>
  <c r="C16" i="12" l="1"/>
  <c r="C15" i="12"/>
  <c r="D15" i="12" l="1"/>
  <c r="B15" i="12" s="1"/>
  <c r="J18" i="12"/>
  <c r="F15" i="12" l="1"/>
  <c r="F16" i="12" l="1"/>
  <c r="O16" i="12" s="1"/>
  <c r="G15" i="12"/>
  <c r="L15" i="12" s="1"/>
  <c r="K15" i="12" l="1"/>
  <c r="G16" i="12" l="1"/>
  <c r="I16" i="12" s="1"/>
  <c r="L16" i="12" s="1"/>
  <c r="K16" i="12" l="1"/>
  <c r="G17" i="12" s="1"/>
  <c r="I17" i="12" l="1"/>
  <c r="K17" i="12"/>
  <c r="I18" i="12" l="1"/>
  <c r="L17" i="12"/>
  <c r="L18" i="12" l="1"/>
  <c r="L9" i="12"/>
  <c r="N16" i="12" s="1"/>
  <c r="N17" i="12" l="1"/>
  <c r="L10" i="12"/>
  <c r="N18" i="12" l="1"/>
  <c r="Q16" i="12" l="1"/>
  <c r="L12" i="12"/>
  <c r="Q17" i="12"/>
  <c r="L11" i="12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<sst xmlns="http://schemas.openxmlformats.org/spreadsheetml/2006/main" count="22" uniqueCount="22">
  <si>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</si>
  <si>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</si>
  <si>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</si>
  <si>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</si>
  <si>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</si>
  <si>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</si>
  <si>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</si>
  <si>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</si>
  <si>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</si>
  <si>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</si>
  <si>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</si>
  <si>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</si>
  <si>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</si>
  <si>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</si>
  <si>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</si>
  <si>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</si>
  <si>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</si>
  <si>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</si>
  <si>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</si>
  <si>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</si>
  <si>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Obligaciones Negociables Banco BBVA Argentina S.A. Clase 35</t>
  </si>
  <si>
    <t>Dólar MEP - 12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</si>
</sst>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4" fontId="4" fillId="0" borderId="0" xfId="4" applyNumberFormat="1" applyFont="1"/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9">
    <cellStyle name="Millares" xfId="2" builtinId="3"/>
    <cellStyle name="Millares 2" xfId="5" xr:uid="{7991B591-6442-474D-A7CE-578C4E2BF367}"/>
    <cellStyle name="Millares 3" xfId="8" xr:uid="{619B6C2F-4713-4B48-9DCE-FA9263CF812F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1587500</xdr:colOff>
      <xdr:row>1</xdr:row>
      <xdr:rowOff>53810</xdr:rowOff>
    </xdr:from>
    <xdr:to>
      <xdr:col>11</xdr:col>
      <xdr:colOff>1295782</xdr:colOff>
      <xdr:row>3</xdr:row>
      <xdr:rowOff>150918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2813" y="244310"/>
          <a:ext cx="1438657" cy="462233"/>
        </a:xfrm>
        <a:prstGeom prst="rect">
          <a:avLst/>
        </a:prstGeom>
      </xdr:spPr>
    </xdr:pic>
    <xdr:clientData/>
  </xdr:twoCellAnchor>
  <xdr:twoCellAnchor editAs="oneCell">
    <xdr:from>
      <xdr:col>4</xdr:col>
      <xdr:colOff>1131094</xdr:colOff>
      <xdr:row>1</xdr:row>
      <xdr:rowOff>71438</xdr:rowOff>
    </xdr:from>
    <xdr:to>
      <xdr:col>5</xdr:col>
      <xdr:colOff>1981200</xdr:colOff>
      <xdr:row>4</xdr:row>
      <xdr:rowOff>33338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A76A7C3-7615-48C9-818B-AD12B5CA9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9063" y="261938"/>
          <a:ext cx="1921669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V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7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customWidth="1" outlineLevel="1"/>
    <col min="92" max="92" width="11.42578125" style="20" customWidth="1" outlineLevel="1" collapsed="1"/>
    <col min="93" max="93" width="11.42578125" style="20" customWidth="1" outlineLevel="1"/>
    <col min="94" max="94" width="11.42578125" style="20" customWidth="1" outlineLevel="1" collapsed="1"/>
    <col min="95" max="95" width="11.42578125" style="20" customWidth="1" outlineLevel="1"/>
    <col min="96" max="96" width="11.42578125" style="20" customWidth="1" outlineLevel="1" collapsed="1"/>
    <col min="97" max="97" width="11.42578125" style="20" customWidth="1" outlineLevel="1"/>
    <col min="98" max="98" width="11.42578125" style="20" customWidth="1" outlineLevel="1" collapsed="1"/>
    <col min="99" max="99" width="11.42578125" style="20" customWidth="1" outlineLevel="1"/>
    <col min="100" max="100" width="11.42578125" style="20" outlineLevel="1" collapsed="1"/>
    <col min="101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20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18</v>
      </c>
      <c r="G9" s="23">
        <v>1200</v>
      </c>
      <c r="H9" s="16"/>
      <c r="I9" s="16"/>
      <c r="J9" s="59" t="s">
        <v>0</v>
      </c>
      <c r="K9" s="59"/>
      <c r="L9" s="3">
        <f>+XIRR(L15:L17,F15:F17)</f>
        <v>5.8326521515846261E-2</v>
      </c>
      <c r="M9" s="4"/>
      <c r="N9" s="19"/>
      <c r="O9" s="19"/>
      <c r="P9" s="19"/>
      <c r="Q9" s="19"/>
      <c r="R9" s="19"/>
    </row>
    <row r="10" spans="2:18">
      <c r="B10" s="57"/>
      <c r="E10" s="16"/>
      <c r="F10" s="22" t="s">
        <v>6</v>
      </c>
      <c r="G10" s="24">
        <v>45811</v>
      </c>
      <c r="H10" s="16"/>
      <c r="I10" s="16"/>
      <c r="J10" s="59" t="s">
        <v>19</v>
      </c>
      <c r="K10" s="59"/>
      <c r="L10" s="3">
        <f>+(((1+L9)^(180/365)-1)*(365/180))</f>
        <v>5.7488745834098839E-2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12</v>
      </c>
      <c r="G11" s="56">
        <v>5.7500000000000002E-2</v>
      </c>
      <c r="H11" s="16"/>
      <c r="I11" s="16"/>
      <c r="J11" s="59" t="s">
        <v>2</v>
      </c>
      <c r="K11" s="59"/>
      <c r="L11" s="26">
        <f>+SUM(Q16:Q17)/(365/12)</f>
        <v>11.832335054024735</v>
      </c>
      <c r="M11" s="25"/>
      <c r="N11" s="19"/>
      <c r="O11" s="19"/>
      <c r="P11" s="19"/>
      <c r="Q11" s="19"/>
      <c r="R11" s="19"/>
    </row>
    <row r="12" spans="2:18">
      <c r="E12" s="16"/>
      <c r="F12" s="17"/>
      <c r="G12" s="16"/>
      <c r="H12" s="30"/>
      <c r="I12" s="21"/>
      <c r="J12" s="59" t="s">
        <v>8</v>
      </c>
      <c r="K12" s="59"/>
      <c r="L12" s="3">
        <f>+N18/G15</f>
        <v>1.0000000018547406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13</v>
      </c>
      <c r="H14" s="50" t="s">
        <v>4</v>
      </c>
      <c r="I14" s="50" t="s">
        <v>14</v>
      </c>
      <c r="J14" s="50" t="s">
        <v>15</v>
      </c>
      <c r="K14" s="50" t="s">
        <v>16</v>
      </c>
      <c r="L14" s="51" t="s">
        <v>17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45811</v>
      </c>
      <c r="C15" s="52">
        <f>+$G$11+$G$12</f>
        <v>5.7500000000000002E-2</v>
      </c>
      <c r="D15" s="7">
        <f>+G10</f>
        <v>45811</v>
      </c>
      <c r="E15" s="40"/>
      <c r="F15" s="8">
        <f>+G10</f>
        <v>45811</v>
      </c>
      <c r="G15" s="49">
        <f>+G9</f>
        <v>1200</v>
      </c>
      <c r="H15" s="45"/>
      <c r="I15" s="44"/>
      <c r="J15" s="44"/>
      <c r="K15" s="49">
        <f t="shared" ref="K15:K16" si="0">+G15-J15</f>
        <v>1200</v>
      </c>
      <c r="L15" s="46">
        <f>-G15</f>
        <v>-1200</v>
      </c>
      <c r="M15" s="41"/>
      <c r="N15" s="9"/>
      <c r="O15" s="9"/>
      <c r="P15" s="1"/>
      <c r="Q15" s="1"/>
      <c r="R15" s="19"/>
    </row>
    <row r="16" spans="2:18">
      <c r="B16" s="7">
        <f>+EDATE(B15,6)</f>
        <v>45994</v>
      </c>
      <c r="C16" s="52">
        <f>+$G$11+$G$12</f>
        <v>5.7500000000000002E-2</v>
      </c>
      <c r="D16" s="7">
        <f>+B16</f>
        <v>45994</v>
      </c>
      <c r="E16" s="40"/>
      <c r="F16" s="10">
        <f t="shared" ref="F16" si="1">+D16</f>
        <v>45994</v>
      </c>
      <c r="G16" s="49">
        <f>+K15</f>
        <v>1200</v>
      </c>
      <c r="H16" s="48">
        <f>+B16-B15</f>
        <v>183</v>
      </c>
      <c r="I16" s="44">
        <f>+G16*($G$11)*(H16)/365</f>
        <v>34.594520547945208</v>
      </c>
      <c r="J16" s="49"/>
      <c r="K16" s="49">
        <f t="shared" si="0"/>
        <v>1200</v>
      </c>
      <c r="L16" s="46">
        <f>+I16+J16</f>
        <v>34.594520547945208</v>
      </c>
      <c r="M16" s="41"/>
      <c r="N16" s="11">
        <f>+L16/(1+$L$9)^((O16)/365)</f>
        <v>33.625112854108153</v>
      </c>
      <c r="O16" s="12">
        <f>+F16-$F$15</f>
        <v>183</v>
      </c>
      <c r="P16" s="1"/>
      <c r="Q16" s="13">
        <f>+(N16/$N$18)*O16</f>
        <v>5.1278297007406994</v>
      </c>
      <c r="R16" s="19"/>
    </row>
    <row r="17" spans="2:18" ht="15.75" thickBot="1">
      <c r="B17" s="7">
        <f>+EDATE(B16,6)</f>
        <v>46176</v>
      </c>
      <c r="C17" s="52">
        <f>+$G$11+$G$12</f>
        <v>5.7500000000000002E-2</v>
      </c>
      <c r="D17" s="7">
        <f>+B17</f>
        <v>46176</v>
      </c>
      <c r="E17" s="40"/>
      <c r="F17" s="10">
        <f t="shared" ref="F17" si="2">+D17</f>
        <v>46176</v>
      </c>
      <c r="G17" s="49">
        <f>+K16</f>
        <v>1200</v>
      </c>
      <c r="H17" s="48">
        <f>+D17-B16</f>
        <v>182</v>
      </c>
      <c r="I17" s="44">
        <f>+G17*($G$11)*(H17)/365</f>
        <v>34.405479452054792</v>
      </c>
      <c r="J17" s="49">
        <f>$G$9*1</f>
        <v>1200</v>
      </c>
      <c r="K17" s="49">
        <f>+G17-J17</f>
        <v>0</v>
      </c>
      <c r="L17" s="46">
        <f>+I17+J17</f>
        <v>1234.4054794520548</v>
      </c>
      <c r="M17" s="41"/>
      <c r="N17" s="11">
        <f>+L17/(1+$L$9)^((O17)/365)</f>
        <v>1166.3748893715806</v>
      </c>
      <c r="O17" s="12">
        <f>+F17-F15</f>
        <v>365</v>
      </c>
      <c r="P17" s="1"/>
      <c r="Q17" s="13">
        <f>+(N17/$N$18)*O17</f>
        <v>354.77236152584504</v>
      </c>
      <c r="R17" s="19"/>
    </row>
    <row r="18" spans="2:18" ht="15.75" thickBot="1">
      <c r="B18" s="39"/>
      <c r="C18" s="38"/>
      <c r="D18" s="39"/>
      <c r="E18" s="16"/>
      <c r="F18" s="60" t="s">
        <v>10</v>
      </c>
      <c r="G18" s="61"/>
      <c r="H18" s="61"/>
      <c r="I18" s="53">
        <f>SUM(I16:I17)</f>
        <v>69</v>
      </c>
      <c r="J18" s="54">
        <f>SUM(J16:J17)</f>
        <v>1200</v>
      </c>
      <c r="K18" s="53"/>
      <c r="L18" s="55">
        <f>SUM(L15:L17)</f>
        <v>69</v>
      </c>
      <c r="M18" s="42"/>
      <c r="N18" s="14">
        <f>SUM(N16:N17)</f>
        <v>1200.0000022256888</v>
      </c>
      <c r="O18" s="1"/>
      <c r="P18" s="1"/>
      <c r="Q18" s="13"/>
      <c r="R18" s="19"/>
    </row>
    <row r="19" spans="2:18">
      <c r="E19" s="16"/>
      <c r="F19" s="17"/>
      <c r="G19" s="16"/>
      <c r="H19" s="16"/>
      <c r="I19" s="16"/>
      <c r="J19" s="16"/>
      <c r="K19" s="16"/>
      <c r="L19" s="16"/>
      <c r="M19" s="18"/>
      <c r="N19" s="19"/>
      <c r="O19" s="19"/>
      <c r="P19" s="19"/>
      <c r="Q19" s="19"/>
      <c r="R19" s="19"/>
    </row>
    <row r="20" spans="2:18">
      <c r="E20" s="16"/>
      <c r="F20" s="16"/>
      <c r="G20" s="16"/>
      <c r="H20" s="16"/>
      <c r="I20" s="16"/>
      <c r="J20" s="16"/>
      <c r="K20" s="16"/>
      <c r="L20" s="16"/>
      <c r="M20" s="18"/>
      <c r="N20" s="19"/>
      <c r="O20" s="19"/>
      <c r="P20" s="19"/>
      <c r="Q20" s="19"/>
      <c r="R20" s="19"/>
    </row>
    <row r="21" spans="2:18" s="1" customFormat="1" ht="26.25" customHeight="1">
      <c r="E21" s="15"/>
      <c r="F21" s="58" t="s">
        <v>11</v>
      </c>
      <c r="G21" s="58"/>
      <c r="H21" s="58"/>
      <c r="I21" s="58"/>
      <c r="J21" s="58"/>
      <c r="K21" s="58"/>
      <c r="L21" s="58"/>
    </row>
    <row r="22" spans="2:18" s="1" customFormat="1" ht="26.25" customHeight="1">
      <c r="E22" s="15"/>
      <c r="F22" s="58"/>
      <c r="G22" s="58"/>
      <c r="H22" s="58"/>
      <c r="I22" s="58"/>
      <c r="J22" s="58"/>
      <c r="K22" s="58"/>
      <c r="L22" s="58"/>
    </row>
    <row r="23" spans="2:18">
      <c r="E23" s="16"/>
      <c r="F23" s="17"/>
      <c r="G23" s="16"/>
      <c r="H23" s="16"/>
      <c r="I23" s="16"/>
      <c r="J23" s="16"/>
      <c r="K23" s="16"/>
      <c r="L23" s="16"/>
      <c r="M23" s="18"/>
      <c r="N23" s="19"/>
      <c r="O23" s="19"/>
      <c r="P23" s="19"/>
      <c r="Q23" s="19"/>
      <c r="R23" s="19"/>
    </row>
    <row r="24" spans="2:18">
      <c r="E24" s="16"/>
      <c r="F24" s="17"/>
      <c r="G24" s="16"/>
      <c r="H24" s="16"/>
      <c r="I24" s="16"/>
      <c r="J24" s="16"/>
      <c r="K24" s="16"/>
      <c r="L24" s="16"/>
      <c r="M24" s="18"/>
      <c r="N24" s="19"/>
      <c r="O24" s="19"/>
      <c r="P24" s="19"/>
      <c r="Q24" s="19"/>
      <c r="R24" s="19"/>
    </row>
    <row r="25" spans="2:18">
      <c r="E25" s="16"/>
      <c r="F25" s="17"/>
      <c r="G25" s="16"/>
      <c r="H25" s="16"/>
      <c r="I25" s="16"/>
      <c r="J25" s="16"/>
      <c r="K25" s="16"/>
      <c r="L25" s="16"/>
      <c r="M25" s="18"/>
      <c r="N25" s="19"/>
      <c r="O25" s="19"/>
      <c r="P25" s="19"/>
      <c r="Q25" s="19"/>
      <c r="R25" s="19"/>
    </row>
    <row r="26" spans="2:18">
      <c r="E26" s="16"/>
      <c r="F26" s="17"/>
      <c r="G26" s="16"/>
      <c r="H26" s="16"/>
      <c r="I26" s="16"/>
      <c r="J26" s="16"/>
      <c r="K26" s="16"/>
      <c r="L26" s="16"/>
      <c r="M26" s="18"/>
      <c r="N26" s="19"/>
      <c r="O26" s="19"/>
      <c r="P26" s="19"/>
      <c r="Q26" s="19"/>
      <c r="R26" s="19"/>
    </row>
    <row r="27" spans="2:18">
      <c r="E27" s="16"/>
      <c r="F27" s="17"/>
      <c r="G27" s="16"/>
      <c r="H27" s="16"/>
      <c r="I27" s="16"/>
      <c r="J27" s="16"/>
      <c r="K27" s="16"/>
      <c r="L27" s="16"/>
      <c r="M27" s="18"/>
      <c r="N27" s="19"/>
      <c r="O27" s="19"/>
      <c r="P27" s="19"/>
      <c r="Q27" s="19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 ht="15" customHeight="1"/>
    <row r="31" spans="2:18" ht="15" customHeight="1"/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eRYQaSrGykgstWjaRl1Ouks6fpjilECpUTkXtBlzz7cOGbGCZPfVIyCW5MjAUZ/eNHdlR5I09H/VgmSKQhjlCw==" saltValue="/J4FnGm2sOeBog3QIIZb4w==" spinCount="100000" sheet="1" selectLockedCells="1"/>
  <mergeCells count="6">
    <mergeCell ref="F21:L22"/>
    <mergeCell ref="J9:K9"/>
    <mergeCell ref="J10:K10"/>
    <mergeCell ref="J11:K11"/>
    <mergeCell ref="J12:K12"/>
    <mergeCell ref="F18:H1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Bco BBVA Argentina Clase 35</vt:lpstr>
      <vt:lpstr>'ON Bco BBVA Argentina Clase 35'!Área_de_impresión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2025-05-29T13:37:43Z</dcterms:modified>
</cp:coreProperties>
</file>