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BVA\Clase 36\"/>
    </mc:Choice>
  </mc:AlternateContent>
  <xr:revisionPtr revIDLastSave="0" documentId="13_ncr:1_{056433B3-C5F4-4EDE-8A92-DBBB797ECC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36" sheetId="13" r:id="rId1"/>
  </sheets>
  <definedNames>
    <definedName name="_xlnm.Print_Area" localSheetId="0">'Clase 36'!$A$4:$P$21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3" l="1"/>
  <c r="O18" i="13"/>
  <c r="O17" i="13"/>
  <c r="O16" i="13"/>
  <c r="I19" i="13"/>
  <c r="I18" i="13"/>
  <c r="I17" i="13"/>
  <c r="I16" i="13"/>
  <c r="J19" i="13"/>
  <c r="J27" i="13" s="1"/>
  <c r="C19" i="13"/>
  <c r="C18" i="13"/>
  <c r="C17" i="13"/>
  <c r="C16" i="13"/>
  <c r="G15" i="13"/>
  <c r="K15" i="13" s="1"/>
  <c r="G16" i="13" s="1"/>
  <c r="F15" i="13"/>
  <c r="D15" i="13"/>
  <c r="C15" i="13"/>
  <c r="B15" i="13"/>
  <c r="B16" i="13" l="1"/>
  <c r="K16" i="13"/>
  <c r="G17" i="13" s="1"/>
  <c r="L15" i="13"/>
  <c r="B17" i="13" l="1"/>
  <c r="D16" i="13"/>
  <c r="F16" i="13" s="1"/>
  <c r="H16" i="13"/>
  <c r="L16" i="13" s="1"/>
  <c r="K17" i="13"/>
  <c r="G18" i="13" s="1"/>
  <c r="B18" i="13" l="1"/>
  <c r="H17" i="13"/>
  <c r="L17" i="13" s="1"/>
  <c r="D17" i="13"/>
  <c r="F17" i="13" s="1"/>
  <c r="K18" i="13"/>
  <c r="G19" i="13" s="1"/>
  <c r="B19" i="13" l="1"/>
  <c r="H18" i="13"/>
  <c r="L18" i="13" s="1"/>
  <c r="D18" i="13"/>
  <c r="F18" i="13" s="1"/>
  <c r="K19" i="13"/>
  <c r="H19" i="13" l="1"/>
  <c r="I27" i="13" s="1"/>
  <c r="D19" i="13"/>
  <c r="F19" i="13" s="1"/>
  <c r="L19" i="13"/>
  <c r="L9" i="13" s="1"/>
  <c r="L10" i="13" s="1"/>
  <c r="L27" i="13" l="1"/>
  <c r="N16" i="13" l="1"/>
  <c r="N17" i="13"/>
  <c r="N18" i="13"/>
  <c r="N19" i="13"/>
  <c r="N27" i="13" l="1"/>
  <c r="Q16" i="13" s="1"/>
  <c r="L12" i="13" l="1"/>
  <c r="Q19" i="13"/>
  <c r="Q17" i="13"/>
  <c r="L11" i="13" s="1"/>
  <c r="Q18" i="13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<sst xmlns="http://schemas.openxmlformats.org/spreadsheetml/2006/main" count="23" uniqueCount="23">
  <si>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</si>
  <si>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</si>
  <si>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</si>
  <si>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</si>
  <si>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</si>
  <si>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</si>
  <si>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</si>
  <si>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</si>
  <si>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</si>
  <si>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</si>
  <si>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</si>
  <si>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</si>
  <si>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Obligaciones Negociables Banco BBVA Argentina S.A. Clase 36</t>
  </si>
  <si>
    <t>Pesos Tamar - 12 meses</t>
  </si>
  <si>
    <t>TNA (90 d)</t>
  </si>
  <si>
    <t>VN (AR$)</t>
  </si>
  <si>
    <t>Margen a licitar</t>
  </si>
  <si>
    <t>TAMAR Proyectada</t>
  </si>
  <si>
    <t>Capital (AR$)</t>
  </si>
  <si>
    <t>Intereses (AR$)</t>
  </si>
  <si>
    <t>Amortización (AR$)</t>
  </si>
  <si>
    <t>Capital Residual (AR$)</t>
  </si>
  <si>
    <t>Flujo (AR$)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</si>
</sst>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</cellStyleXfs>
  <cellXfs count="59">
    <xf numFmtId="0" fontId="0" fillId="0" borderId="0" xfId="0"/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4" fontId="7" fillId="2" borderId="2" xfId="3" applyNumberFormat="1" applyFont="1" applyFill="1" applyBorder="1" applyProtection="1">
      <protection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0" fontId="4" fillId="0" borderId="0" xfId="3" applyFont="1"/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 applyProtection="1">
      <protection hidden="1"/>
    </xf>
    <xf numFmtId="10" fontId="4" fillId="0" borderId="0" xfId="3" applyNumberFormat="1" applyFont="1" applyProtection="1">
      <protection hidden="1"/>
    </xf>
    <xf numFmtId="0" fontId="11" fillId="5" borderId="0" xfId="3" applyFont="1" applyFill="1" applyProtection="1">
      <protection hidden="1"/>
    </xf>
    <xf numFmtId="0" fontId="3" fillId="5" borderId="0" xfId="3" applyFont="1" applyFill="1"/>
    <xf numFmtId="0" fontId="3" fillId="0" borderId="0" xfId="3" applyFont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9" fontId="3" fillId="0" borderId="0" xfId="3" applyNumberFormat="1" applyFont="1"/>
    <xf numFmtId="167" fontId="11" fillId="0" borderId="0" xfId="3" applyNumberFormat="1" applyFont="1"/>
    <xf numFmtId="167" fontId="4" fillId="0" borderId="0" xfId="3" applyNumberFormat="1" applyFont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5" borderId="0" xfId="3" applyNumberFormat="1" applyFont="1" applyFill="1" applyAlignment="1" applyProtection="1">
      <alignment horizontal="right" indent="1"/>
      <protection hidden="1"/>
    </xf>
    <xf numFmtId="166" fontId="4" fillId="0" borderId="0" xfId="3" applyNumberFormat="1" applyFont="1"/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8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172" fontId="4" fillId="2" borderId="0" xfId="3" applyNumberFormat="1" applyFont="1" applyFill="1" applyAlignment="1" applyProtection="1">
      <alignment horizontal="right" indent="1"/>
      <protection hidden="1"/>
    </xf>
    <xf numFmtId="173" fontId="4" fillId="2" borderId="0" xfId="3" applyNumberFormat="1" applyFont="1" applyFill="1" applyProtection="1"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174" fontId="3" fillId="0" borderId="0" xfId="3" applyNumberFormat="1" applyFont="1"/>
    <xf numFmtId="171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3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4" fontId="9" fillId="5" borderId="0" xfId="1" applyNumberFormat="1" applyFont="1" applyFill="1" applyBorder="1" applyProtection="1">
      <protection hidden="1"/>
    </xf>
    <xf numFmtId="175" fontId="7" fillId="3" borderId="2" xfId="1" applyNumberFormat="1" applyFont="1" applyFill="1" applyBorder="1" applyProtection="1">
      <protection locked="0" hidden="1"/>
    </xf>
    <xf numFmtId="0" fontId="12" fillId="0" borderId="1" xfId="3" applyFont="1" applyBorder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2" fontId="11" fillId="0" borderId="0" xfId="3" applyNumberFormat="1" applyFont="1" applyAlignment="1">
      <alignment horizontal="right" indent="1"/>
    </xf>
    <xf numFmtId="167" fontId="11" fillId="5" borderId="0" xfId="3" applyNumberFormat="1" applyFont="1" applyFill="1" applyProtection="1">
      <protection hidden="1"/>
    </xf>
    <xf numFmtId="167" fontId="4" fillId="2" borderId="7" xfId="3" applyNumberFormat="1" applyFont="1" applyFill="1" applyBorder="1" applyProtection="1"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70" fontId="3" fillId="0" borderId="11" xfId="3" applyNumberFormat="1" applyFont="1" applyBorder="1"/>
    <xf numFmtId="0" fontId="13" fillId="2" borderId="0" xfId="3" applyFont="1" applyFill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</cellXfs>
  <cellStyles count="8">
    <cellStyle name="Millares 2" xfId="4" xr:uid="{7991B591-6442-474D-A7CE-578C4E2BF367}"/>
    <cellStyle name="Millares 3" xfId="7" xr:uid="{619B6C2F-4713-4B48-9DCE-FA9263CF812F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27BCDC23-A7FF-4860-BD97-642DD810E3D4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381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B8927E-A13E-40AF-B03E-F71C98DE6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0" cy="446503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0</xdr:row>
      <xdr:rowOff>190499</xdr:rowOff>
    </xdr:from>
    <xdr:to>
      <xdr:col>5</xdr:col>
      <xdr:colOff>1790700</xdr:colOff>
      <xdr:row>3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BF3084-F8D3-43C9-A9C7-05077062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90499"/>
          <a:ext cx="1790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4F6EC-7646-48D7-B446-6D1C803F5599}">
  <sheetPr>
    <pageSetUpPr fitToPage="1"/>
  </sheetPr>
  <dimension ref="A1:CS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7" customWidth="1"/>
    <col min="2" max="2" width="38.7109375" style="7" hidden="1" customWidth="1" outlineLevel="1"/>
    <col min="3" max="3" width="16" style="7" hidden="1" customWidth="1" outlineLevel="1"/>
    <col min="4" max="4" width="38.7109375" style="7" hidden="1" customWidth="1" outlineLevel="1"/>
    <col min="5" max="5" width="19.85546875" style="14" hidden="1" customWidth="1" outlineLevel="1"/>
    <col min="6" max="6" width="40.140625" style="30" customWidth="1" collapsed="1"/>
    <col min="7" max="7" width="17.140625" style="14" customWidth="1"/>
    <col min="8" max="8" width="13.7109375" style="14" bestFit="1" customWidth="1"/>
    <col min="9" max="9" width="18.140625" style="14" customWidth="1"/>
    <col min="10" max="10" width="18.5703125" style="14" bestFit="1" customWidth="1"/>
    <col min="11" max="11" width="24.7109375" style="14" customWidth="1"/>
    <col min="12" max="12" width="19.42578125" style="14" customWidth="1"/>
    <col min="13" max="13" width="19.7109375" style="19" customWidth="1"/>
    <col min="14" max="14" width="12.140625" style="7" hidden="1" customWidth="1" outlineLevel="1"/>
    <col min="15" max="15" width="11" style="7" hidden="1" customWidth="1" outlineLevel="1"/>
    <col min="16" max="16" width="19.7109375" style="7" hidden="1" customWidth="1" outlineLevel="1"/>
    <col min="17" max="17" width="9.85546875" style="7" hidden="1" customWidth="1" outlineLevel="1"/>
    <col min="18" max="18" width="19.7109375" style="7" customWidth="1" collapsed="1"/>
    <col min="19" max="19" width="19.7109375" style="7" customWidth="1"/>
    <col min="20" max="88" width="11.42578125" style="7" customWidth="1"/>
    <col min="89" max="90" width="11.42578125" style="7"/>
    <col min="91" max="91" width="0" style="7" hidden="1" customWidth="1" outlineLevel="1"/>
    <col min="92" max="92" width="0" style="7" hidden="1" customWidth="1" outlineLevel="1" collapsed="1"/>
    <col min="93" max="93" width="0" style="7" hidden="1" customWidth="1" outlineLevel="1"/>
    <col min="94" max="94" width="0" style="7" hidden="1" customWidth="1" outlineLevel="1" collapsed="1"/>
    <col min="95" max="95" width="0" style="7" hidden="1" customWidth="1" outlineLevel="1"/>
    <col min="96" max="96" width="0" style="7" hidden="1" customWidth="1" outlineLevel="1" collapsed="1"/>
    <col min="97" max="97" width="11.42578125" style="7" outlineLevel="1" collapsed="1"/>
    <col min="98" max="16384" width="11.42578125" style="7" outlineLevel="1"/>
  </cols>
  <sheetData>
    <row r="1" spans="2:18" ht="15" customHeight="1"/>
    <row r="2" spans="2:18">
      <c r="E2" s="3"/>
      <c r="F2" s="4"/>
      <c r="G2" s="3"/>
      <c r="H2" s="3"/>
      <c r="I2" s="3"/>
      <c r="J2" s="3"/>
      <c r="K2" s="3"/>
      <c r="L2" s="3"/>
      <c r="M2" s="5"/>
      <c r="N2" s="6"/>
      <c r="O2" s="6"/>
      <c r="P2" s="6"/>
      <c r="Q2" s="6"/>
      <c r="R2" s="6"/>
    </row>
    <row r="3" spans="2:18">
      <c r="E3" s="3"/>
      <c r="F3" s="4"/>
      <c r="G3" s="3"/>
      <c r="H3" s="3"/>
      <c r="I3" s="3"/>
      <c r="J3" s="3"/>
      <c r="K3" s="3"/>
      <c r="L3" s="3"/>
      <c r="M3" s="5"/>
      <c r="N3" s="6"/>
      <c r="O3" s="6"/>
      <c r="P3" s="6"/>
      <c r="Q3" s="6"/>
      <c r="R3" s="6"/>
    </row>
    <row r="4" spans="2:18">
      <c r="E4" s="3"/>
      <c r="F4" s="4"/>
      <c r="G4" s="3"/>
      <c r="H4" s="3"/>
      <c r="I4" s="3"/>
      <c r="J4" s="3"/>
      <c r="K4" s="3"/>
      <c r="L4" s="3"/>
      <c r="M4" s="5"/>
      <c r="N4" s="6"/>
      <c r="O4" s="6"/>
      <c r="P4" s="6"/>
      <c r="Q4" s="6"/>
      <c r="R4" s="6"/>
    </row>
    <row r="5" spans="2:18">
      <c r="E5" s="3"/>
      <c r="F5" s="4"/>
      <c r="G5" s="3"/>
      <c r="H5" s="3"/>
      <c r="I5" s="3"/>
      <c r="J5" s="3"/>
      <c r="K5" s="3"/>
      <c r="L5" s="3"/>
      <c r="M5" s="5"/>
      <c r="N5" s="6"/>
      <c r="O5" s="6"/>
      <c r="P5" s="6"/>
      <c r="Q5" s="6"/>
      <c r="R5" s="6"/>
    </row>
    <row r="6" spans="2:18">
      <c r="E6" s="3"/>
      <c r="F6" s="8" t="s">
        <v>12</v>
      </c>
      <c r="G6" s="3"/>
      <c r="H6" s="3"/>
      <c r="I6" s="3"/>
      <c r="J6" s="3"/>
      <c r="K6" s="3"/>
      <c r="L6" s="3"/>
      <c r="M6" s="5"/>
      <c r="N6" s="6"/>
      <c r="O6" s="6"/>
      <c r="P6" s="6"/>
      <c r="Q6" s="6"/>
      <c r="R6" s="6"/>
    </row>
    <row r="7" spans="2:18">
      <c r="E7" s="3"/>
      <c r="F7" s="8" t="s">
        <v>13</v>
      </c>
      <c r="G7" s="3"/>
      <c r="H7" s="3"/>
      <c r="I7" s="3"/>
      <c r="J7" s="3"/>
      <c r="K7" s="3"/>
      <c r="L7" s="3"/>
      <c r="M7" s="5"/>
      <c r="N7" s="6"/>
      <c r="O7" s="6"/>
      <c r="P7" s="6"/>
      <c r="Q7" s="6"/>
      <c r="R7" s="6"/>
    </row>
    <row r="8" spans="2:18">
      <c r="E8" s="3"/>
      <c r="F8" s="4"/>
      <c r="G8" s="3"/>
      <c r="H8" s="3"/>
      <c r="I8" s="3"/>
      <c r="J8" s="3"/>
      <c r="K8" s="3"/>
      <c r="L8" s="3"/>
      <c r="M8" s="5"/>
      <c r="N8" s="6"/>
      <c r="O8" s="6"/>
      <c r="P8" s="6"/>
      <c r="Q8" s="6"/>
      <c r="R8" s="6"/>
    </row>
    <row r="9" spans="2:18">
      <c r="E9" s="3"/>
      <c r="F9" s="9" t="s">
        <v>15</v>
      </c>
      <c r="G9" s="10">
        <v>1000000</v>
      </c>
      <c r="H9" s="3"/>
      <c r="I9" s="3"/>
      <c r="J9" s="56" t="s">
        <v>0</v>
      </c>
      <c r="K9" s="56"/>
      <c r="L9" s="1">
        <f>+XIRR(L15:L19,F15:F19)</f>
        <v>0.43355712294578552</v>
      </c>
      <c r="M9" s="2"/>
      <c r="N9" s="6"/>
      <c r="O9" s="6"/>
      <c r="P9" s="6"/>
      <c r="Q9" s="6"/>
      <c r="R9" s="6"/>
    </row>
    <row r="10" spans="2:18">
      <c r="E10" s="3"/>
      <c r="F10" s="9" t="s">
        <v>6</v>
      </c>
      <c r="G10" s="11">
        <v>45818</v>
      </c>
      <c r="H10" s="3"/>
      <c r="I10" s="3"/>
      <c r="J10" s="56" t="s">
        <v>14</v>
      </c>
      <c r="K10" s="56"/>
      <c r="L10" s="1">
        <f>+(((1+L9)^(90/365)-1)*(365/90))</f>
        <v>0.37663514246857388</v>
      </c>
      <c r="M10" s="43"/>
      <c r="N10" s="6"/>
      <c r="O10" s="6"/>
      <c r="P10" s="6"/>
      <c r="Q10" s="6"/>
      <c r="R10" s="6"/>
    </row>
    <row r="11" spans="2:18">
      <c r="E11" s="3"/>
      <c r="F11" s="9" t="s">
        <v>16</v>
      </c>
      <c r="G11" s="44">
        <v>3.2500000000000001E-2</v>
      </c>
      <c r="H11" s="3"/>
      <c r="I11" s="3"/>
      <c r="J11" s="56" t="s">
        <v>2</v>
      </c>
      <c r="K11" s="56"/>
      <c r="L11" s="13">
        <f>+SUM(Q16:Q19)/(365/12)</f>
        <v>10.5373566129936</v>
      </c>
      <c r="M11" s="12"/>
      <c r="N11" s="6"/>
      <c r="O11" s="6"/>
      <c r="P11" s="6"/>
      <c r="Q11" s="6"/>
      <c r="R11" s="6"/>
    </row>
    <row r="12" spans="2:18">
      <c r="E12" s="3"/>
      <c r="F12" s="9" t="s">
        <v>17</v>
      </c>
      <c r="G12" s="44">
        <v>0.34437499999999999</v>
      </c>
      <c r="H12" s="17"/>
      <c r="I12" s="8"/>
      <c r="J12" s="56" t="s">
        <v>8</v>
      </c>
      <c r="K12" s="56"/>
      <c r="L12" s="1">
        <f>+N27/G15</f>
        <v>0.99999999901974634</v>
      </c>
      <c r="M12" s="15"/>
      <c r="N12" s="16"/>
      <c r="O12" s="6"/>
      <c r="P12" s="6"/>
      <c r="Q12" s="6"/>
      <c r="R12" s="6"/>
    </row>
    <row r="13" spans="2:18" ht="15.75" thickBot="1">
      <c r="E13" s="3"/>
      <c r="F13" s="4"/>
      <c r="G13" s="3"/>
      <c r="H13" s="3"/>
      <c r="I13" s="3"/>
      <c r="J13" s="3"/>
      <c r="K13" s="3"/>
      <c r="L13" s="3"/>
      <c r="M13" s="18"/>
      <c r="N13" s="16"/>
      <c r="O13" s="6"/>
      <c r="P13" s="6"/>
      <c r="Q13" s="6"/>
      <c r="R13" s="6"/>
    </row>
    <row r="14" spans="2:18" s="20" customFormat="1" ht="28.5" customHeight="1" thickBot="1">
      <c r="B14" s="21"/>
      <c r="C14" s="21" t="s">
        <v>7</v>
      </c>
      <c r="D14" s="21"/>
      <c r="E14" s="22"/>
      <c r="F14" s="34" t="s">
        <v>3</v>
      </c>
      <c r="G14" s="37" t="s">
        <v>18</v>
      </c>
      <c r="H14" s="37" t="s">
        <v>4</v>
      </c>
      <c r="I14" s="37" t="s">
        <v>19</v>
      </c>
      <c r="J14" s="37" t="s">
        <v>20</v>
      </c>
      <c r="K14" s="37" t="s">
        <v>21</v>
      </c>
      <c r="L14" s="38" t="s">
        <v>22</v>
      </c>
      <c r="M14" s="23"/>
      <c r="N14" s="45" t="s">
        <v>1</v>
      </c>
      <c r="O14" s="45" t="s">
        <v>5</v>
      </c>
      <c r="Q14" s="45" t="s">
        <v>9</v>
      </c>
      <c r="R14" s="24"/>
    </row>
    <row r="15" spans="2:18">
      <c r="B15" s="46">
        <f>+D15</f>
        <v>45818</v>
      </c>
      <c r="C15" s="39">
        <f>+$G$11+$G$12</f>
        <v>0.37687499999999996</v>
      </c>
      <c r="D15" s="46">
        <f>+G10</f>
        <v>45818</v>
      </c>
      <c r="E15" s="27"/>
      <c r="F15" s="47">
        <f>+G10</f>
        <v>45818</v>
      </c>
      <c r="G15" s="36">
        <f>+G9</f>
        <v>1000000</v>
      </c>
      <c r="H15" s="32"/>
      <c r="I15" s="31"/>
      <c r="J15" s="31"/>
      <c r="K15" s="36">
        <f t="shared" ref="K15:K19" si="0">+G15-J15</f>
        <v>1000000</v>
      </c>
      <c r="L15" s="33">
        <f>-G15</f>
        <v>-1000000</v>
      </c>
      <c r="M15" s="28"/>
      <c r="N15" s="48"/>
      <c r="O15" s="48"/>
      <c r="R15" s="6"/>
    </row>
    <row r="16" spans="2:18">
      <c r="B16" s="46">
        <f>EDATE(B15,3)</f>
        <v>45910</v>
      </c>
      <c r="C16" s="39">
        <f t="shared" ref="C16:C19" si="1">+$G$11+$G$12</f>
        <v>0.37687499999999996</v>
      </c>
      <c r="D16" s="49">
        <f>+B16</f>
        <v>45910</v>
      </c>
      <c r="E16" s="27"/>
      <c r="F16" s="50">
        <f t="shared" ref="F16:F19" si="2">+D16</f>
        <v>45910</v>
      </c>
      <c r="G16" s="36">
        <f>+K15</f>
        <v>1000000</v>
      </c>
      <c r="H16" s="35">
        <f>+B16-B15</f>
        <v>92</v>
      </c>
      <c r="I16" s="31">
        <f>+G16*($G$11+$G$12)*(H16)/365</f>
        <v>94993.15068493149</v>
      </c>
      <c r="J16" s="31">
        <v>0</v>
      </c>
      <c r="K16" s="36">
        <f t="shared" si="0"/>
        <v>1000000</v>
      </c>
      <c r="L16" s="33">
        <f>+I16+J16</f>
        <v>94993.15068493149</v>
      </c>
      <c r="M16" s="28"/>
      <c r="N16" s="51">
        <f>+L16/(1+$L$9)^((O16)/365)</f>
        <v>86749.532084608407</v>
      </c>
      <c r="O16" s="52">
        <f>+F16-$F$15</f>
        <v>92</v>
      </c>
      <c r="Q16" s="53">
        <f>+(N16/$N$27)*O16</f>
        <v>7.9809569596073358</v>
      </c>
      <c r="R16" s="6"/>
    </row>
    <row r="17" spans="2:18">
      <c r="B17" s="46">
        <f t="shared" ref="B17:B19" si="3">EDATE(B16,3)</f>
        <v>46001</v>
      </c>
      <c r="C17" s="39">
        <f t="shared" si="1"/>
        <v>0.37687499999999996</v>
      </c>
      <c r="D17" s="49">
        <f t="shared" ref="D17:D19" si="4">+B17</f>
        <v>46001</v>
      </c>
      <c r="E17" s="27"/>
      <c r="F17" s="50">
        <f t="shared" si="2"/>
        <v>46001</v>
      </c>
      <c r="G17" s="36">
        <f t="shared" ref="G17:G19" si="5">+K16</f>
        <v>1000000</v>
      </c>
      <c r="H17" s="35">
        <f t="shared" ref="H17:H19" si="6">+B17-B16</f>
        <v>91</v>
      </c>
      <c r="I17" s="31">
        <f>+G17*($G$11+$G$12)*(H17)/365</f>
        <v>93960.616438356141</v>
      </c>
      <c r="J17" s="31">
        <v>0</v>
      </c>
      <c r="K17" s="36">
        <f t="shared" si="0"/>
        <v>1000000</v>
      </c>
      <c r="L17" s="33">
        <f t="shared" ref="L17:L19" si="7">+I17+J17</f>
        <v>93960.616438356141</v>
      </c>
      <c r="M17" s="28"/>
      <c r="N17" s="51">
        <f t="shared" ref="N17:N19" si="8">+L17/(1+$L$9)^((O17)/365)</f>
        <v>78437.562415134365</v>
      </c>
      <c r="O17" s="52">
        <f>+F17-$F$15</f>
        <v>183</v>
      </c>
      <c r="Q17" s="53">
        <f t="shared" ref="Q17:Q19" si="9">+(N17/$N$27)*O17</f>
        <v>14.354073936040223</v>
      </c>
      <c r="R17" s="6"/>
    </row>
    <row r="18" spans="2:18">
      <c r="B18" s="46">
        <f t="shared" si="3"/>
        <v>46091</v>
      </c>
      <c r="C18" s="39">
        <f t="shared" si="1"/>
        <v>0.37687499999999996</v>
      </c>
      <c r="D18" s="49">
        <f t="shared" si="4"/>
        <v>46091</v>
      </c>
      <c r="E18" s="27"/>
      <c r="F18" s="50">
        <f t="shared" si="2"/>
        <v>46091</v>
      </c>
      <c r="G18" s="36">
        <f t="shared" si="5"/>
        <v>1000000</v>
      </c>
      <c r="H18" s="35">
        <f t="shared" si="6"/>
        <v>90</v>
      </c>
      <c r="I18" s="31">
        <f>+G18*($G$11+$G$12)*(H18)/365</f>
        <v>92928.082191780806</v>
      </c>
      <c r="J18" s="31">
        <v>0</v>
      </c>
      <c r="K18" s="36">
        <f t="shared" si="0"/>
        <v>1000000</v>
      </c>
      <c r="L18" s="33">
        <f t="shared" si="7"/>
        <v>92928.082191780806</v>
      </c>
      <c r="M18" s="28"/>
      <c r="N18" s="51">
        <f t="shared" si="8"/>
        <v>70983.453179512959</v>
      </c>
      <c r="O18" s="52">
        <f>+F18-$F$15</f>
        <v>273</v>
      </c>
      <c r="Q18" s="53">
        <f t="shared" si="9"/>
        <v>19.378482737002866</v>
      </c>
      <c r="R18" s="6"/>
    </row>
    <row r="19" spans="2:18" ht="15.75" thickBot="1">
      <c r="B19" s="46">
        <f t="shared" si="3"/>
        <v>46183</v>
      </c>
      <c r="C19" s="39">
        <f t="shared" si="1"/>
        <v>0.37687499999999996</v>
      </c>
      <c r="D19" s="49">
        <f t="shared" si="4"/>
        <v>46183</v>
      </c>
      <c r="E19" s="27"/>
      <c r="F19" s="50">
        <f t="shared" si="2"/>
        <v>46183</v>
      </c>
      <c r="G19" s="36">
        <f t="shared" si="5"/>
        <v>1000000</v>
      </c>
      <c r="H19" s="35">
        <f t="shared" si="6"/>
        <v>92</v>
      </c>
      <c r="I19" s="31">
        <f>+G19*($G$11+$G$12)*(H19)/365</f>
        <v>94993.15068493149</v>
      </c>
      <c r="J19" s="31">
        <f>+G9</f>
        <v>1000000</v>
      </c>
      <c r="K19" s="36">
        <f t="shared" si="0"/>
        <v>0</v>
      </c>
      <c r="L19" s="33">
        <f t="shared" si="7"/>
        <v>1094993.1506849315</v>
      </c>
      <c r="M19" s="28"/>
      <c r="N19" s="51">
        <f t="shared" si="8"/>
        <v>763829.4513404906</v>
      </c>
      <c r="O19" s="52">
        <f>+F19-$F$15</f>
        <v>365</v>
      </c>
      <c r="Q19" s="53">
        <f t="shared" si="9"/>
        <v>278.79775001257161</v>
      </c>
      <c r="R19" s="6"/>
    </row>
    <row r="20" spans="2:18" ht="15.75" hidden="1" thickBot="1">
      <c r="B20" s="46"/>
      <c r="C20" s="25"/>
      <c r="D20" s="49"/>
      <c r="E20" s="27"/>
      <c r="F20" s="50"/>
      <c r="G20" s="36"/>
      <c r="H20" s="35"/>
      <c r="I20" s="31"/>
      <c r="J20" s="31"/>
      <c r="K20" s="36"/>
      <c r="L20" s="33"/>
      <c r="M20" s="28"/>
      <c r="N20" s="51"/>
      <c r="O20" s="52"/>
      <c r="Q20" s="53"/>
      <c r="R20" s="6"/>
    </row>
    <row r="21" spans="2:18" ht="15.75" hidden="1" thickBot="1">
      <c r="B21" s="46"/>
      <c r="C21" s="25"/>
      <c r="D21" s="49"/>
      <c r="E21" s="27"/>
      <c r="F21" s="50"/>
      <c r="G21" s="36"/>
      <c r="H21" s="35"/>
      <c r="I21" s="31"/>
      <c r="J21" s="31"/>
      <c r="K21" s="36"/>
      <c r="L21" s="33"/>
      <c r="M21" s="28"/>
      <c r="N21" s="51"/>
      <c r="O21" s="52"/>
      <c r="Q21" s="53"/>
      <c r="R21" s="6"/>
    </row>
    <row r="22" spans="2:18" ht="15.75" hidden="1" thickBot="1">
      <c r="B22" s="46"/>
      <c r="C22" s="25"/>
      <c r="D22" s="49"/>
      <c r="E22" s="27"/>
      <c r="F22" s="50"/>
      <c r="G22" s="36"/>
      <c r="H22" s="35"/>
      <c r="I22" s="31"/>
      <c r="J22" s="31"/>
      <c r="K22" s="36"/>
      <c r="L22" s="33"/>
      <c r="M22" s="28"/>
      <c r="N22" s="51"/>
      <c r="O22" s="52"/>
      <c r="Q22" s="53"/>
      <c r="R22" s="6"/>
    </row>
    <row r="23" spans="2:18" ht="15.75" hidden="1" thickBot="1">
      <c r="B23" s="46"/>
      <c r="C23" s="25"/>
      <c r="D23" s="49"/>
      <c r="E23" s="27"/>
      <c r="F23" s="50"/>
      <c r="G23" s="36"/>
      <c r="H23" s="35"/>
      <c r="I23" s="31"/>
      <c r="J23" s="31"/>
      <c r="K23" s="36"/>
      <c r="L23" s="33"/>
      <c r="M23" s="28"/>
      <c r="N23" s="51"/>
      <c r="O23" s="52"/>
      <c r="Q23" s="53"/>
      <c r="R23" s="6"/>
    </row>
    <row r="24" spans="2:18" ht="15.75" hidden="1" thickBot="1">
      <c r="B24" s="46"/>
      <c r="C24" s="25"/>
      <c r="D24" s="49"/>
      <c r="E24" s="27"/>
      <c r="F24" s="50"/>
      <c r="G24" s="36"/>
      <c r="H24" s="35"/>
      <c r="I24" s="31"/>
      <c r="J24" s="36"/>
      <c r="K24" s="36"/>
      <c r="L24" s="33"/>
      <c r="M24" s="28"/>
      <c r="N24" s="51"/>
      <c r="O24" s="52"/>
      <c r="Q24" s="53"/>
      <c r="R24" s="6"/>
    </row>
    <row r="25" spans="2:18" ht="15.75" hidden="1" thickBot="1">
      <c r="B25" s="46"/>
      <c r="C25" s="25"/>
      <c r="D25" s="49"/>
      <c r="E25" s="27"/>
      <c r="F25" s="50"/>
      <c r="G25" s="36"/>
      <c r="H25" s="35"/>
      <c r="I25" s="31"/>
      <c r="J25" s="36"/>
      <c r="K25" s="36"/>
      <c r="L25" s="33"/>
      <c r="M25" s="28"/>
      <c r="N25" s="51"/>
      <c r="O25" s="52"/>
      <c r="Q25" s="53"/>
      <c r="R25" s="6"/>
    </row>
    <row r="26" spans="2:18" ht="15.75" hidden="1" thickBot="1">
      <c r="B26" s="46"/>
      <c r="C26" s="25"/>
      <c r="D26" s="49"/>
      <c r="E26" s="27"/>
      <c r="F26" s="50"/>
      <c r="G26" s="36"/>
      <c r="H26" s="35"/>
      <c r="I26" s="31"/>
      <c r="J26" s="36"/>
      <c r="K26" s="36"/>
      <c r="L26" s="33"/>
      <c r="M26" s="28"/>
      <c r="N26" s="51"/>
      <c r="O26" s="52"/>
      <c r="Q26" s="53"/>
      <c r="R26" s="6"/>
    </row>
    <row r="27" spans="2:18" ht="15.75" thickBot="1">
      <c r="B27" s="26"/>
      <c r="C27" s="25"/>
      <c r="D27" s="26"/>
      <c r="E27" s="3"/>
      <c r="F27" s="57" t="s">
        <v>10</v>
      </c>
      <c r="G27" s="58"/>
      <c r="H27" s="58"/>
      <c r="I27" s="40">
        <f>SUM(I16:I23)</f>
        <v>376874.99999999994</v>
      </c>
      <c r="J27" s="41">
        <f>SUM(J16:J23)</f>
        <v>1000000</v>
      </c>
      <c r="K27" s="40"/>
      <c r="L27" s="42">
        <f>SUM(L15:L23)</f>
        <v>376875</v>
      </c>
      <c r="M27" s="29"/>
      <c r="N27" s="54">
        <f>SUM(N16:N23)</f>
        <v>999999.99901974632</v>
      </c>
      <c r="R27" s="6"/>
    </row>
    <row r="28" spans="2:18">
      <c r="E28" s="3"/>
      <c r="F28" s="4"/>
      <c r="G28" s="3"/>
      <c r="H28" s="3"/>
      <c r="I28" s="3"/>
      <c r="J28" s="3"/>
      <c r="K28" s="3"/>
      <c r="L28" s="3"/>
      <c r="M28" s="5"/>
      <c r="N28" s="6"/>
      <c r="O28" s="6"/>
      <c r="P28" s="6"/>
      <c r="Q28" s="6"/>
      <c r="R28" s="6"/>
    </row>
    <row r="29" spans="2:18">
      <c r="E29" s="3"/>
      <c r="F29" s="3"/>
      <c r="G29" s="3"/>
      <c r="H29" s="3"/>
      <c r="I29" s="3"/>
      <c r="J29" s="3"/>
      <c r="K29" s="3"/>
      <c r="L29" s="3"/>
      <c r="M29" s="5"/>
      <c r="N29" s="6"/>
      <c r="O29" s="6"/>
      <c r="P29" s="6"/>
      <c r="Q29" s="6"/>
      <c r="R29" s="6"/>
    </row>
    <row r="30" spans="2:18" ht="26.25" customHeight="1">
      <c r="F30" s="55" t="s">
        <v>11</v>
      </c>
      <c r="G30" s="55"/>
      <c r="H30" s="55"/>
      <c r="I30" s="55"/>
      <c r="J30" s="55"/>
      <c r="K30" s="55"/>
      <c r="L30" s="55"/>
      <c r="M30" s="7"/>
    </row>
    <row r="31" spans="2:18" ht="26.25" customHeight="1">
      <c r="F31" s="55"/>
      <c r="G31" s="55"/>
      <c r="H31" s="55"/>
      <c r="I31" s="55"/>
      <c r="J31" s="55"/>
      <c r="K31" s="55"/>
      <c r="L31" s="55"/>
      <c r="M31" s="7"/>
    </row>
    <row r="32" spans="2:18">
      <c r="E32" s="3"/>
      <c r="F32" s="4"/>
      <c r="G32" s="3"/>
      <c r="H32" s="3"/>
      <c r="I32" s="3"/>
      <c r="J32" s="3"/>
      <c r="K32" s="3"/>
      <c r="L32" s="3"/>
      <c r="M32" s="5"/>
      <c r="N32" s="6"/>
      <c r="O32" s="6"/>
      <c r="P32" s="6"/>
      <c r="Q32" s="6"/>
      <c r="R32" s="6"/>
    </row>
    <row r="33" spans="5:18">
      <c r="E33" s="3"/>
      <c r="F33" s="4"/>
      <c r="G33" s="3"/>
      <c r="H33" s="3"/>
      <c r="I33" s="3"/>
      <c r="J33" s="3"/>
      <c r="K33" s="3"/>
      <c r="L33" s="3"/>
      <c r="M33" s="5"/>
      <c r="N33" s="6"/>
      <c r="O33" s="6"/>
      <c r="P33" s="6"/>
      <c r="Q33" s="6"/>
      <c r="R33" s="6"/>
    </row>
    <row r="34" spans="5:18">
      <c r="E34" s="3"/>
      <c r="F34" s="4"/>
      <c r="G34" s="3"/>
      <c r="H34" s="3"/>
      <c r="I34" s="3"/>
      <c r="J34" s="3"/>
      <c r="K34" s="3"/>
      <c r="L34" s="3"/>
      <c r="M34" s="5"/>
      <c r="N34" s="6"/>
      <c r="O34" s="6"/>
      <c r="P34" s="6"/>
      <c r="Q34" s="6"/>
      <c r="R34" s="6"/>
    </row>
    <row r="35" spans="5:18">
      <c r="E35" s="3"/>
      <c r="F35" s="4"/>
      <c r="G35" s="3"/>
      <c r="H35" s="3"/>
      <c r="I35" s="3"/>
      <c r="J35" s="3"/>
      <c r="K35" s="3"/>
      <c r="L35" s="3"/>
      <c r="M35" s="5"/>
      <c r="N35" s="6"/>
      <c r="O35" s="6"/>
      <c r="P35" s="6"/>
      <c r="Q35" s="6"/>
      <c r="R35" s="6"/>
    </row>
    <row r="36" spans="5:18">
      <c r="E36" s="3"/>
      <c r="F36" s="4"/>
      <c r="G36" s="3"/>
      <c r="H36" s="3"/>
      <c r="I36" s="3"/>
      <c r="J36" s="3"/>
      <c r="K36" s="3"/>
      <c r="L36" s="3"/>
      <c r="M36" s="5"/>
      <c r="N36" s="6"/>
      <c r="O36" s="6"/>
      <c r="P36" s="6"/>
      <c r="Q36" s="6"/>
      <c r="R36" s="6"/>
    </row>
    <row r="37" spans="5:18">
      <c r="E37" s="3"/>
      <c r="F37" s="4"/>
      <c r="G37" s="3"/>
      <c r="H37" s="3"/>
      <c r="I37" s="3"/>
      <c r="J37" s="3"/>
      <c r="K37" s="3"/>
      <c r="L37" s="3"/>
      <c r="M37" s="5"/>
      <c r="N37" s="6"/>
      <c r="O37" s="6"/>
      <c r="P37" s="6"/>
      <c r="Q37" s="6"/>
      <c r="R37" s="6"/>
    </row>
    <row r="38" spans="5:18">
      <c r="E38" s="3"/>
      <c r="F38" s="4"/>
      <c r="G38" s="3"/>
      <c r="H38" s="3"/>
      <c r="I38" s="3"/>
      <c r="J38" s="3"/>
      <c r="K38" s="3"/>
      <c r="L38" s="3"/>
      <c r="M38" s="5"/>
      <c r="N38" s="6"/>
      <c r="O38" s="6"/>
      <c r="P38" s="6"/>
      <c r="Q38" s="6"/>
      <c r="R38" s="6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WuyGSuUn3GSDZD3tEMlS0gOIMtIzBXV6xkhT1OEdFMJ1P0E2hS0DmZyVgSzs2yDEZZuqoqDdzf0eU8pmCOuQ/Q==" saltValue="H9UEDKKsG5K4pV3HiLLt0g==" spinCount="100000" sheet="1" selectLockedCells="1"/>
  <mergeCells count="6">
    <mergeCell ref="F30:L31"/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Clase 36</vt:lpstr>
      <vt:lpstr>'Clase 36'!Área_de_impresión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2025-06-05T13:00:37Z</dcterms:modified>
</cp:coreProperties>
</file>