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SF\Clase 26\"/>
    </mc:Choice>
  </mc:AlternateContent>
  <xr:revisionPtr revIDLastSave="0" documentId="13_ncr:1_{24F9F56C-F250-4256-8BD1-D72C0FB66D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N BSF Clase 26" sheetId="13" r:id="rId1"/>
  </sheets>
  <definedNames>
    <definedName name="_xlnm.Print_Area" localSheetId="0">'ON BSF Clase 26'!$A$4:$P$20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3" l="1"/>
  <c r="H20" i="13"/>
  <c r="H18" i="13"/>
  <c r="H19" i="13"/>
  <c r="H17" i="13"/>
  <c r="O20" i="13" l="1"/>
  <c r="J21" i="13"/>
  <c r="K17" i="13"/>
  <c r="J20" i="13"/>
  <c r="K18" i="13"/>
  <c r="G18" i="13"/>
  <c r="C19" i="13"/>
  <c r="C20" i="13"/>
  <c r="C18" i="13" l="1"/>
  <c r="C16" i="13" l="1"/>
  <c r="D16" i="13"/>
  <c r="F16" i="13"/>
  <c r="G16" i="13"/>
  <c r="K16" i="13" s="1"/>
  <c r="G17" i="13" s="1"/>
  <c r="C17" i="13"/>
  <c r="L16" i="13" l="1"/>
  <c r="B16" i="13"/>
  <c r="B17" i="13" s="1"/>
  <c r="B18" i="13" s="1"/>
  <c r="B19" i="13" s="1"/>
  <c r="B20" i="13" l="1"/>
  <c r="D19" i="13"/>
  <c r="F19" i="13" s="1"/>
  <c r="O19" i="13" s="1"/>
  <c r="D18" i="13"/>
  <c r="F18" i="13" s="1"/>
  <c r="O18" i="13" s="1"/>
  <c r="D17" i="13"/>
  <c r="F17" i="13" s="1"/>
  <c r="G19" i="13"/>
  <c r="I19" i="13" l="1"/>
  <c r="K19" i="13"/>
  <c r="D20" i="13"/>
  <c r="F20" i="13" s="1"/>
  <c r="O17" i="13"/>
  <c r="L17" i="13"/>
  <c r="G20" i="13"/>
  <c r="K20" i="13" s="1"/>
  <c r="I20" i="13" l="1"/>
  <c r="L20" i="13" s="1"/>
  <c r="I18" i="13"/>
  <c r="L19" i="13"/>
  <c r="I21" i="13" l="1"/>
  <c r="L18" i="13"/>
  <c r="L9" i="13" l="1"/>
  <c r="L10" i="13" s="1"/>
  <c r="L21" i="13"/>
  <c r="N18" i="13" l="1"/>
  <c r="N17" i="13"/>
  <c r="N20" i="13"/>
  <c r="N19" i="13"/>
  <c r="N21" i="13" l="1"/>
  <c r="Q20" i="13" s="1"/>
  <c r="Q19" i="13" l="1"/>
  <c r="L12" i="13"/>
  <c r="Q18" i="13"/>
  <c r="Q17" i="13"/>
  <c r="L11" i="13" l="1"/>
</calcChain>
</file>

<file path=xl/sharedStrings.xml><?xml version="1.0" encoding="utf-8"?>
<sst xmlns="http://schemas.openxmlformats.org/spreadsheetml/2006/main" count="25" uniqueCount="25">
  <si>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</si>
  <si>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</si>
  <si>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</si>
  <si>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</si>
  <si>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</si>
  <si>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</si>
  <si>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</si>
  <si>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</si>
  <si>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</si>
  <si>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</si>
  <si>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</si>
  <si>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</si>
  <si>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Flujo (AR$)</t>
  </si>
  <si>
    <t>Capital Residual (AR$)</t>
  </si>
  <si>
    <t>Amortización (AR$)</t>
  </si>
  <si>
    <t>Intereses (AR$)</t>
  </si>
  <si>
    <t>Capital (AR$)</t>
  </si>
  <si>
    <t>TAMAR Proyectada</t>
  </si>
  <si>
    <t>Margen a licitar</t>
  </si>
  <si>
    <t>TNA (90 d)</t>
  </si>
  <si>
    <t>VN (AR$)</t>
  </si>
  <si>
    <t>Fecha</t>
  </si>
  <si>
    <t>día de pago</t>
  </si>
  <si>
    <t>Pesos Tamar - 12 meses</t>
  </si>
  <si>
    <t>Obligaciones Negociables Banco de Servicios Financieros S.A. Clase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</si>
</sst>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6">
    <xf numFmtId="0" fontId="0" fillId="0" borderId="0" xfId="0"/>
    <xf numFmtId="0" fontId="3" fillId="0" borderId="0" xfId="0" applyFont="1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1" fillId="0" borderId="0" xfId="0" applyNumberFormat="1" applyFont="1" applyProtection="1">
      <protection hidden="1"/>
    </xf>
    <xf numFmtId="167" fontId="4" fillId="2" borderId="4" xfId="0" applyNumberFormat="1" applyFont="1" applyFill="1" applyBorder="1" applyProtection="1">
      <protection hidden="1"/>
    </xf>
    <xf numFmtId="2" fontId="11" fillId="0" borderId="0" xfId="0" applyNumberFormat="1" applyFont="1" applyAlignment="1">
      <alignment horizontal="right" indent="1"/>
    </xf>
    <xf numFmtId="167" fontId="11" fillId="5" borderId="0" xfId="0" applyNumberFormat="1" applyFont="1" applyFill="1" applyProtection="1">
      <protection hidden="1"/>
    </xf>
    <xf numFmtId="167" fontId="4" fillId="2" borderId="7" xfId="0" applyNumberFormat="1" applyFont="1" applyFill="1" applyBorder="1" applyProtection="1">
      <protection hidden="1"/>
    </xf>
    <xf numFmtId="1" fontId="11" fillId="0" borderId="0" xfId="0" applyNumberFormat="1" applyFont="1" applyAlignment="1">
      <alignment horizontal="right" indent="1"/>
    </xf>
    <xf numFmtId="168" fontId="3" fillId="0" borderId="0" xfId="0" applyNumberFormat="1" applyFont="1"/>
    <xf numFmtId="170" fontId="3" fillId="0" borderId="11" xfId="0" applyNumberFormat="1" applyFont="1" applyBorder="1"/>
    <xf numFmtId="0" fontId="4" fillId="0" borderId="0" xfId="0" applyFont="1"/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4" fontId="7" fillId="2" borderId="2" xfId="3" applyNumberFormat="1" applyFont="1" applyFill="1" applyBorder="1" applyProtection="1">
      <protection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0" fontId="4" fillId="0" borderId="0" xfId="3" applyFont="1"/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 applyProtection="1">
      <protection hidden="1"/>
    </xf>
    <xf numFmtId="10" fontId="4" fillId="0" borderId="0" xfId="3" applyNumberFormat="1" applyFont="1" applyProtection="1">
      <protection hidden="1"/>
    </xf>
    <xf numFmtId="0" fontId="11" fillId="5" borderId="0" xfId="3" applyFont="1" applyFill="1" applyProtection="1">
      <protection hidden="1"/>
    </xf>
    <xf numFmtId="0" fontId="3" fillId="5" borderId="0" xfId="3" applyFont="1" applyFill="1"/>
    <xf numFmtId="0" fontId="3" fillId="0" borderId="0" xfId="3" applyFont="1" applyAlignment="1">
      <alignment horizontal="center" vertical="center" wrapText="1"/>
    </xf>
    <xf numFmtId="166" fontId="12" fillId="0" borderId="1" xfId="3" applyNumberFormat="1" applyFont="1" applyBorder="1" applyAlignment="1">
      <alignment horizontal="center" vertical="center" wrapText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9" fontId="3" fillId="0" borderId="0" xfId="3" applyNumberFormat="1" applyFont="1"/>
    <xf numFmtId="167" fontId="11" fillId="0" borderId="0" xfId="3" applyNumberFormat="1" applyFont="1"/>
    <xf numFmtId="167" fontId="4" fillId="0" borderId="0" xfId="3" applyNumberFormat="1" applyFont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5" borderId="0" xfId="3" applyNumberFormat="1" applyFont="1" applyFill="1" applyAlignment="1" applyProtection="1">
      <alignment horizontal="right" indent="1"/>
      <protection hidden="1"/>
    </xf>
    <xf numFmtId="166" fontId="4" fillId="0" borderId="0" xfId="3" applyNumberFormat="1" applyFont="1"/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8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172" fontId="4" fillId="2" borderId="0" xfId="3" applyNumberFormat="1" applyFont="1" applyFill="1" applyAlignment="1" applyProtection="1">
      <alignment horizontal="right" indent="1"/>
      <protection hidden="1"/>
    </xf>
    <xf numFmtId="173" fontId="4" fillId="2" borderId="0" xfId="3" applyNumberFormat="1" applyFont="1" applyFill="1" applyProtection="1"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174" fontId="3" fillId="0" borderId="0" xfId="3" applyNumberFormat="1" applyFont="1"/>
    <xf numFmtId="171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3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0" fontId="7" fillId="3" borderId="2" xfId="1" applyNumberFormat="1" applyFont="1" applyFill="1" applyBorder="1" applyProtection="1">
      <protection locked="0" hidden="1"/>
    </xf>
    <xf numFmtId="170" fontId="11" fillId="0" borderId="0" xfId="4" applyNumberFormat="1" applyFont="1" applyAlignment="1" applyProtection="1"/>
    <xf numFmtId="175" fontId="7" fillId="3" borderId="2" xfId="1" applyNumberFormat="1" applyFont="1" applyFill="1" applyBorder="1" applyProtection="1">
      <protection locked="0" hidden="1"/>
    </xf>
    <xf numFmtId="174" fontId="9" fillId="5" borderId="0" xfId="1" applyNumberFormat="1" applyFont="1" applyFill="1" applyBorder="1" applyProtection="1">
      <protection hidden="1"/>
    </xf>
    <xf numFmtId="0" fontId="8" fillId="5" borderId="0" xfId="0" applyFont="1" applyFill="1" applyAlignment="1" applyProtection="1">
      <alignment horizontal="right" indent="1"/>
      <protection hidden="1"/>
    </xf>
    <xf numFmtId="10" fontId="7" fillId="5" borderId="0" xfId="1" applyNumberFormat="1" applyFont="1" applyFill="1" applyBorder="1" applyProtection="1"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</cellXfs>
  <cellStyles count="7"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27BCDC23-A7FF-4860-BD97-642DD810E3D4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1636060</xdr:colOff>
      <xdr:row>0</xdr:row>
      <xdr:rowOff>180809</xdr:rowOff>
    </xdr:from>
    <xdr:ext cx="1313956" cy="458043"/>
    <xdr:pic>
      <xdr:nvPicPr>
        <xdr:cNvPr id="2" name="Imagen 1">
          <a:extLst>
            <a:ext uri="{FF2B5EF4-FFF2-40B4-BE49-F238E27FC236}">
              <a16:creationId xmlns:a16="http://schemas.microsoft.com/office/drawing/2014/main" id="{7834DF5A-3F58-4437-A2E0-8048B19F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7942" y="180809"/>
          <a:ext cx="1313956" cy="458043"/>
        </a:xfrm>
        <a:prstGeom prst="rect">
          <a:avLst/>
        </a:prstGeom>
      </xdr:spPr>
    </xdr:pic>
    <xdr:clientData/>
  </xdr:oneCellAnchor>
  <xdr:twoCellAnchor editAs="oneCell">
    <xdr:from>
      <xdr:col>5</xdr:col>
      <xdr:colOff>33617</xdr:colOff>
      <xdr:row>0</xdr:row>
      <xdr:rowOff>56028</xdr:rowOff>
    </xdr:from>
    <xdr:to>
      <xdr:col>5</xdr:col>
      <xdr:colOff>1789456</xdr:colOff>
      <xdr:row>4</xdr:row>
      <xdr:rowOff>119061</xdr:rowOff>
    </xdr:to>
    <xdr:pic>
      <xdr:nvPicPr>
        <xdr:cNvPr id="4" name="Imagen 3" descr="Entidades financieras">
          <a:extLst>
            <a:ext uri="{FF2B5EF4-FFF2-40B4-BE49-F238E27FC236}">
              <a16:creationId xmlns:a16="http://schemas.microsoft.com/office/drawing/2014/main" id="{5774BC48-0A83-4CF6-A5AB-81E776F05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01" b="27711"/>
        <a:stretch/>
      </xdr:blipFill>
      <xdr:spPr bwMode="auto">
        <a:xfrm>
          <a:off x="676555" y="56028"/>
          <a:ext cx="1755839" cy="825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1B2B-9D2F-4F07-8837-CEF671E3F495}">
  <sheetPr>
    <pageSetUpPr fitToPage="1"/>
  </sheetPr>
  <dimension ref="A1:CU50"/>
  <sheetViews>
    <sheetView showGridLines="0" tabSelected="1" topLeftCell="E1" zoomScale="80" zoomScaleNormal="80" workbookViewId="0">
      <selection activeCell="G9" sqref="G9"/>
    </sheetView>
  </sheetViews>
  <sheetFormatPr baseColWidth="10" defaultColWidth="11.42578125" defaultRowHeight="0" customHeight="1" zeroHeight="1" outlineLevelCol="1"/>
  <cols>
    <col min="1" max="1" width="5.5703125" style="20" hidden="1" customWidth="1"/>
    <col min="2" max="2" width="36.140625" style="20" hidden="1" customWidth="1" outlineLevel="1"/>
    <col min="3" max="3" width="21.140625" style="20" hidden="1" customWidth="1" outlineLevel="1"/>
    <col min="4" max="4" width="35.28515625" style="20" hidden="1" customWidth="1" outlineLevel="1"/>
    <col min="5" max="5" width="9.5703125" style="27" customWidth="1" outlineLevel="1"/>
    <col min="6" max="6" width="36" style="43" customWidth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7" style="20" hidden="1" customWidth="1" outlineLevel="1"/>
    <col min="16" max="16" width="14" style="20" customWidth="1" outlineLevel="1"/>
    <col min="17" max="17" width="58.42578125" style="20" hidden="1" customWidth="1" outlineLevel="1"/>
    <col min="18" max="19" width="19.7109375" style="20" customWidth="1"/>
    <col min="20" max="88" width="11.42578125" style="20" customWidth="1"/>
    <col min="89" max="90" width="11.42578125" style="20"/>
    <col min="91" max="91" width="11.42578125" style="20" customWidth="1" outlineLevel="1"/>
    <col min="92" max="92" width="11.42578125" style="20" customWidth="1" outlineLevel="1" collapsed="1"/>
    <col min="93" max="93" width="11.42578125" style="20" customWidth="1" outlineLevel="1"/>
    <col min="94" max="94" width="11.42578125" style="20" customWidth="1" outlineLevel="1" collapsed="1"/>
    <col min="95" max="95" width="11.42578125" style="20" customWidth="1" outlineLevel="1"/>
    <col min="96" max="97" width="11.42578125" style="20" customWidth="1" outlineLevel="1" collapsed="1"/>
    <col min="98" max="98" width="11.42578125" style="20" customWidth="1" outlineLevel="1"/>
    <col min="99" max="99" width="11.42578125" style="20" outlineLevel="1" collapsed="1"/>
    <col min="100" max="16384" width="11.42578125" style="20" outlineLevel="1"/>
  </cols>
  <sheetData>
    <row r="1" spans="2:18" ht="15" customHeight="1"/>
    <row r="2" spans="2:18" ht="15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 ht="15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 ht="15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 ht="15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 ht="15">
      <c r="E6" s="16"/>
      <c r="F6" s="2" t="s">
        <v>24</v>
      </c>
      <c r="G6" s="21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 ht="15">
      <c r="E7" s="16"/>
      <c r="F7" s="2" t="s">
        <v>23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 ht="15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 ht="15">
      <c r="E9" s="16"/>
      <c r="F9" s="22" t="s">
        <v>20</v>
      </c>
      <c r="G9" s="23">
        <v>1000000</v>
      </c>
      <c r="H9" s="16"/>
      <c r="I9" s="16"/>
      <c r="J9" s="63" t="s">
        <v>0</v>
      </c>
      <c r="K9" s="63"/>
      <c r="L9" s="3">
        <f>+XIRR(L16:L20,F16:F20)</f>
        <v>0.46659079194068909</v>
      </c>
      <c r="M9" s="4"/>
      <c r="N9" s="19"/>
      <c r="O9" s="19"/>
      <c r="P9" s="19"/>
      <c r="Q9" s="19"/>
      <c r="R9" s="19"/>
    </row>
    <row r="10" spans="2:18" ht="15">
      <c r="E10" s="16"/>
      <c r="F10" s="22" t="s">
        <v>6</v>
      </c>
      <c r="G10" s="24">
        <v>45810</v>
      </c>
      <c r="H10" s="16"/>
      <c r="I10" s="16"/>
      <c r="J10" s="63" t="s">
        <v>19</v>
      </c>
      <c r="K10" s="63"/>
      <c r="L10" s="3">
        <f>+(((1+L9)^(90/365)-1)*(365/90))</f>
        <v>0.40160257579188924</v>
      </c>
      <c r="M10" s="59"/>
      <c r="N10" s="19"/>
      <c r="O10" s="19"/>
      <c r="P10" s="19"/>
      <c r="Q10" s="19"/>
      <c r="R10" s="19"/>
    </row>
    <row r="11" spans="2:18" ht="15">
      <c r="E11" s="16"/>
      <c r="F11" s="22" t="s">
        <v>18</v>
      </c>
      <c r="G11" s="56">
        <v>0.06</v>
      </c>
      <c r="H11" s="16"/>
      <c r="I11" s="16"/>
      <c r="J11" s="63" t="s">
        <v>2</v>
      </c>
      <c r="K11" s="63"/>
      <c r="L11" s="26">
        <f>+SUM(Q17:Q20)/(365/12)</f>
        <v>10.454637898371242</v>
      </c>
      <c r="M11" s="25"/>
      <c r="N11" s="19"/>
      <c r="O11" s="19"/>
      <c r="P11" s="19"/>
      <c r="Q11" s="19"/>
      <c r="R11" s="19"/>
    </row>
    <row r="12" spans="2:18" ht="15">
      <c r="E12" s="16"/>
      <c r="F12" s="22" t="s">
        <v>17</v>
      </c>
      <c r="G12" s="58">
        <v>0.34187499999999998</v>
      </c>
      <c r="H12" s="30"/>
      <c r="I12" s="21"/>
      <c r="J12" s="63" t="s">
        <v>8</v>
      </c>
      <c r="K12" s="63"/>
      <c r="L12" s="3">
        <f>+N21/G16</f>
        <v>0.99999999913907467</v>
      </c>
      <c r="M12" s="28"/>
      <c r="N12" s="29"/>
      <c r="O12" s="19"/>
      <c r="P12" s="19"/>
      <c r="Q12" s="19"/>
      <c r="R12" s="19"/>
    </row>
    <row r="13" spans="2:18" ht="15">
      <c r="E13" s="30"/>
      <c r="F13" s="30"/>
      <c r="G13" s="30"/>
      <c r="H13" s="30"/>
      <c r="I13" s="21"/>
      <c r="J13" s="60"/>
      <c r="K13" s="60"/>
      <c r="L13" s="61"/>
      <c r="M13" s="28"/>
      <c r="N13" s="29"/>
      <c r="O13" s="19"/>
      <c r="P13" s="19"/>
      <c r="Q13" s="19"/>
      <c r="R13" s="19"/>
    </row>
    <row r="14" spans="2:18" ht="15.75" thickBot="1">
      <c r="E14" s="16"/>
      <c r="F14" s="17"/>
      <c r="G14" s="16"/>
      <c r="H14" s="16"/>
      <c r="I14" s="16"/>
      <c r="J14" s="16"/>
      <c r="K14" s="16"/>
      <c r="L14" s="16"/>
      <c r="M14" s="31"/>
      <c r="N14" s="29"/>
      <c r="O14" s="19"/>
      <c r="P14" s="19"/>
      <c r="Q14" s="19"/>
      <c r="R14" s="19"/>
    </row>
    <row r="15" spans="2:18" s="33" customFormat="1" ht="28.5" customHeight="1" thickBot="1">
      <c r="B15" s="34" t="s">
        <v>21</v>
      </c>
      <c r="C15" s="34" t="s">
        <v>7</v>
      </c>
      <c r="D15" s="34" t="s">
        <v>22</v>
      </c>
      <c r="E15" s="35"/>
      <c r="F15" s="47" t="s">
        <v>3</v>
      </c>
      <c r="G15" s="50" t="s">
        <v>16</v>
      </c>
      <c r="H15" s="50" t="s">
        <v>4</v>
      </c>
      <c r="I15" s="50" t="s">
        <v>15</v>
      </c>
      <c r="J15" s="50" t="s">
        <v>14</v>
      </c>
      <c r="K15" s="50" t="s">
        <v>13</v>
      </c>
      <c r="L15" s="51" t="s">
        <v>12</v>
      </c>
      <c r="M15" s="36"/>
      <c r="N15" s="5" t="s">
        <v>1</v>
      </c>
      <c r="O15" s="5" t="s">
        <v>5</v>
      </c>
      <c r="P15" s="6"/>
      <c r="Q15" s="5" t="s">
        <v>9</v>
      </c>
      <c r="R15" s="37"/>
    </row>
    <row r="16" spans="2:18" ht="15.75" customHeight="1">
      <c r="B16" s="7">
        <f>+D16</f>
        <v>45810</v>
      </c>
      <c r="C16" s="52">
        <f>+$G$11+$G$12</f>
        <v>0.40187499999999998</v>
      </c>
      <c r="D16" s="7">
        <f>+G10</f>
        <v>45810</v>
      </c>
      <c r="E16" s="40"/>
      <c r="F16" s="8">
        <f>+G10</f>
        <v>45810</v>
      </c>
      <c r="G16" s="49">
        <f>+G9</f>
        <v>1000000</v>
      </c>
      <c r="H16" s="45"/>
      <c r="I16" s="44"/>
      <c r="J16" s="44"/>
      <c r="K16" s="49">
        <f>+G16-J16</f>
        <v>1000000</v>
      </c>
      <c r="L16" s="46">
        <f>-G16</f>
        <v>-1000000</v>
      </c>
      <c r="M16" s="41"/>
      <c r="N16" s="9"/>
      <c r="O16" s="9"/>
      <c r="P16" s="1"/>
      <c r="Q16" s="1"/>
      <c r="R16" s="19"/>
    </row>
    <row r="17" spans="2:18" ht="15">
      <c r="B17" s="7">
        <f>+EDATE(B16,3)</f>
        <v>45902</v>
      </c>
      <c r="C17" s="52">
        <f>+$G$11+$G$12</f>
        <v>0.40187499999999998</v>
      </c>
      <c r="D17" s="10">
        <f>+B17</f>
        <v>45902</v>
      </c>
      <c r="E17" s="40"/>
      <c r="F17" s="11">
        <f>+D17</f>
        <v>45902</v>
      </c>
      <c r="G17" s="49">
        <f>+K16</f>
        <v>1000000</v>
      </c>
      <c r="H17" s="48">
        <f>B17-B16</f>
        <v>92</v>
      </c>
      <c r="I17" s="44">
        <f>+G17*($G$11+$G$12)*(H17)/365</f>
        <v>101294.52054794521</v>
      </c>
      <c r="J17" s="44">
        <v>0</v>
      </c>
      <c r="K17" s="49">
        <f>+G17-J17</f>
        <v>1000000</v>
      </c>
      <c r="L17" s="46">
        <f>+I17+J17</f>
        <v>101294.52054794521</v>
      </c>
      <c r="M17" s="41"/>
      <c r="N17" s="57">
        <f>+L17/(1+$L$9)^((O17)/365)</f>
        <v>91974.404358184416</v>
      </c>
      <c r="O17" s="12">
        <f>+F17-$F$16</f>
        <v>92</v>
      </c>
      <c r="P17" s="1"/>
      <c r="Q17" s="13">
        <f>+(N17/$N$21)*O17</f>
        <v>8.4616452082378117</v>
      </c>
      <c r="R17" s="19"/>
    </row>
    <row r="18" spans="2:18" ht="18" customHeight="1">
      <c r="B18" s="7">
        <f t="shared" ref="B18:B20" si="0">+EDATE(B17,3)</f>
        <v>45993</v>
      </c>
      <c r="C18" s="52">
        <f>+$G$11+$G$12</f>
        <v>0.40187499999999998</v>
      </c>
      <c r="D18" s="10">
        <f>+B18</f>
        <v>45993</v>
      </c>
      <c r="E18" s="40"/>
      <c r="F18" s="11">
        <f>+D18</f>
        <v>45993</v>
      </c>
      <c r="G18" s="49">
        <f>+K17</f>
        <v>1000000</v>
      </c>
      <c r="H18" s="48">
        <f t="shared" ref="H18:H19" si="1">B18-B17</f>
        <v>91</v>
      </c>
      <c r="I18" s="44">
        <f>+G18*($G$11+$G$12)*(H18)/365</f>
        <v>100193.49315068492</v>
      </c>
      <c r="J18" s="44"/>
      <c r="K18" s="49">
        <f t="shared" ref="K18:K20" si="2">+G18-J18</f>
        <v>1000000</v>
      </c>
      <c r="L18" s="46">
        <f>+I18+J18</f>
        <v>100193.49315068492</v>
      </c>
      <c r="M18" s="41"/>
      <c r="N18" s="57">
        <f>+L18/(1+$L$9)^((O18)/365)</f>
        <v>82690.805161808457</v>
      </c>
      <c r="O18" s="12">
        <f>+F18-$F$16</f>
        <v>183</v>
      </c>
      <c r="P18" s="1"/>
      <c r="Q18" s="13">
        <f>+(N18/$N$21)*O18</f>
        <v>15.132417357638827</v>
      </c>
      <c r="R18" s="19"/>
    </row>
    <row r="19" spans="2:18" ht="18" customHeight="1">
      <c r="B19" s="7">
        <f t="shared" si="0"/>
        <v>46083</v>
      </c>
      <c r="C19" s="52">
        <f t="shared" ref="C19:C20" si="3">+$G$11+$G$12</f>
        <v>0.40187499999999998</v>
      </c>
      <c r="D19" s="10">
        <f t="shared" ref="D19:D20" si="4">+B19</f>
        <v>46083</v>
      </c>
      <c r="E19" s="40"/>
      <c r="F19" s="11">
        <f t="shared" ref="F19:F20" si="5">+D19</f>
        <v>46083</v>
      </c>
      <c r="G19" s="49">
        <f t="shared" ref="G19:G20" si="6">+K18</f>
        <v>1000000</v>
      </c>
      <c r="H19" s="48">
        <f t="shared" si="1"/>
        <v>90</v>
      </c>
      <c r="I19" s="44">
        <f t="shared" ref="I19:I20" si="7">+G19*($G$11+$G$12)*(H19)/365</f>
        <v>99092.465753424651</v>
      </c>
      <c r="J19" s="44">
        <v>0</v>
      </c>
      <c r="K19" s="49">
        <f t="shared" si="2"/>
        <v>1000000</v>
      </c>
      <c r="L19" s="46">
        <f>+I19+J19</f>
        <v>99092.465753424651</v>
      </c>
      <c r="M19" s="41"/>
      <c r="N19" s="57">
        <f t="shared" ref="N19:N20" si="8">+L19/(1+$L$9)^((O19)/365)</f>
        <v>74413.314726524928</v>
      </c>
      <c r="O19" s="12">
        <f t="shared" ref="O19" si="9">+F19-$F$16</f>
        <v>273</v>
      </c>
      <c r="P19" s="1"/>
      <c r="Q19" s="13">
        <f>+(N19/$N$21)*O19</f>
        <v>20.314834937830859</v>
      </c>
      <c r="R19" s="19"/>
    </row>
    <row r="20" spans="2:18" ht="18" customHeight="1" thickBot="1">
      <c r="B20" s="7">
        <f t="shared" si="0"/>
        <v>46175</v>
      </c>
      <c r="C20" s="52">
        <f t="shared" si="3"/>
        <v>0.40187499999999998</v>
      </c>
      <c r="D20" s="10">
        <f t="shared" si="4"/>
        <v>46175</v>
      </c>
      <c r="E20" s="40"/>
      <c r="F20" s="11">
        <f t="shared" si="5"/>
        <v>46175</v>
      </c>
      <c r="G20" s="49">
        <f t="shared" si="6"/>
        <v>1000000</v>
      </c>
      <c r="H20" s="48">
        <f>D20-B19</f>
        <v>92</v>
      </c>
      <c r="I20" s="44">
        <f t="shared" si="7"/>
        <v>101294.52054794521</v>
      </c>
      <c r="J20" s="49">
        <f>+G9</f>
        <v>1000000</v>
      </c>
      <c r="K20" s="49">
        <f t="shared" si="2"/>
        <v>0</v>
      </c>
      <c r="L20" s="46">
        <f>+I20+J20</f>
        <v>1101294.5205479453</v>
      </c>
      <c r="M20" s="41"/>
      <c r="N20" s="57">
        <f t="shared" si="8"/>
        <v>750921.4748925569</v>
      </c>
      <c r="O20" s="12">
        <f>+F20-$F$16</f>
        <v>365</v>
      </c>
      <c r="P20" s="1"/>
      <c r="Q20" s="13">
        <f>+(N20/$N$21)*O20</f>
        <v>274.08633857175113</v>
      </c>
      <c r="R20" s="19"/>
    </row>
    <row r="21" spans="2:18" ht="18" customHeight="1" thickBot="1">
      <c r="B21" s="39"/>
      <c r="C21" s="38"/>
      <c r="D21" s="39"/>
      <c r="E21" s="16"/>
      <c r="F21" s="64" t="s">
        <v>10</v>
      </c>
      <c r="G21" s="65"/>
      <c r="H21" s="65"/>
      <c r="I21" s="53">
        <f>SUM(I17:I20)</f>
        <v>401875.00000000006</v>
      </c>
      <c r="J21" s="54">
        <f>SUM(J17:J20)</f>
        <v>1000000</v>
      </c>
      <c r="K21" s="53"/>
      <c r="L21" s="55">
        <f>SUM(L16:L20)</f>
        <v>401875</v>
      </c>
      <c r="M21" s="42"/>
      <c r="N21" s="14">
        <f>SUM(N17:N20)</f>
        <v>999999.9991390747</v>
      </c>
      <c r="O21" s="1"/>
      <c r="P21" s="1"/>
      <c r="Q21" s="1"/>
      <c r="R21" s="19"/>
    </row>
    <row r="22" spans="2:18" ht="15">
      <c r="E22" s="16"/>
      <c r="F22" s="17"/>
      <c r="G22" s="16"/>
      <c r="H22" s="16"/>
      <c r="I22" s="16"/>
      <c r="J22" s="16"/>
      <c r="K22" s="16"/>
      <c r="L22" s="16"/>
      <c r="M22" s="18"/>
      <c r="N22" s="19"/>
      <c r="O22" s="19"/>
      <c r="P22" s="19"/>
      <c r="Q22" s="19"/>
      <c r="R22" s="19"/>
    </row>
    <row r="23" spans="2:18" ht="15">
      <c r="E23" s="16"/>
      <c r="F23" s="16"/>
      <c r="G23" s="16"/>
      <c r="H23" s="16"/>
      <c r="I23" s="16"/>
      <c r="J23" s="16"/>
      <c r="K23" s="16"/>
      <c r="L23" s="16"/>
      <c r="M23" s="18"/>
      <c r="N23" s="19"/>
      <c r="O23" s="19"/>
      <c r="P23" s="19"/>
      <c r="Q23" s="19"/>
      <c r="R23" s="19"/>
    </row>
    <row r="24" spans="2:18" s="1" customFormat="1" ht="26.25" customHeight="1">
      <c r="E24" s="15"/>
      <c r="F24" s="62" t="s">
        <v>11</v>
      </c>
      <c r="G24" s="62"/>
      <c r="H24" s="62"/>
      <c r="I24" s="62"/>
      <c r="J24" s="62"/>
      <c r="K24" s="62"/>
      <c r="L24" s="62"/>
    </row>
    <row r="25" spans="2:18" s="1" customFormat="1" ht="26.25" customHeight="1">
      <c r="E25" s="15"/>
      <c r="F25" s="62"/>
      <c r="G25" s="62"/>
      <c r="H25" s="62"/>
      <c r="I25" s="62"/>
      <c r="J25" s="62"/>
      <c r="K25" s="62"/>
      <c r="L25" s="62"/>
    </row>
    <row r="26" spans="2:18" ht="15">
      <c r="E26" s="16"/>
      <c r="F26" s="17"/>
      <c r="G26" s="16"/>
      <c r="H26" s="16"/>
      <c r="I26" s="16"/>
      <c r="J26" s="16"/>
      <c r="K26" s="16"/>
      <c r="L26" s="16"/>
      <c r="M26" s="18"/>
      <c r="N26" s="19"/>
      <c r="O26" s="19"/>
      <c r="P26" s="19"/>
      <c r="Q26" s="19"/>
      <c r="R26" s="19"/>
    </row>
    <row r="27" spans="2:18" ht="15">
      <c r="E27" s="16"/>
      <c r="F27" s="17"/>
      <c r="G27" s="16"/>
      <c r="H27" s="16"/>
      <c r="I27" s="16"/>
      <c r="J27" s="16"/>
      <c r="K27" s="16"/>
      <c r="L27" s="16"/>
      <c r="M27" s="18"/>
      <c r="N27" s="19"/>
      <c r="O27" s="19"/>
      <c r="P27" s="19"/>
      <c r="Q27" s="19"/>
      <c r="R27" s="19"/>
    </row>
    <row r="28" spans="2:18" ht="15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 ht="15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 ht="15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 ht="15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 ht="15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sheetProtection algorithmName="SHA-512" hashValue="0JcXBuzWIKrz43q0keXnM0KoynFCfsqHrXb37gmGyDzEFvKeRB84CE5SDBtNIGvJgfwyy0YdM1O94Fon1za2sg==" saltValue="lJfNxURppkPLOu4bPwCZpQ==" spinCount="100000" sheet="1" selectLockedCells="1"/>
  <mergeCells count="6">
    <mergeCell ref="F24:L25"/>
    <mergeCell ref="J9:K9"/>
    <mergeCell ref="J10:K10"/>
    <mergeCell ref="J11:K11"/>
    <mergeCell ref="J12:K12"/>
    <mergeCell ref="F21:H21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BSF Clase 26</vt:lpstr>
      <vt:lpstr>'ON BSF Clase 26'!Área_de_impresión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2025-05-29T13:32:29Z</dcterms:modified>
</cp:coreProperties>
</file>