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J\"/>
    </mc:Choice>
  </mc:AlternateContent>
  <xr:revisionPtr revIDLastSave="0" documentId="13_ncr:1_{FEB40CB1-A2A0-4AB6-8F9F-4A5C7279C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Banco Supervielle S.A." sheetId="12" r:id="rId1"/>
  </sheets>
  <definedNames>
    <definedName name="_xlnm.Print_Area" localSheetId="0">'ON Banco Supervielle S.A.'!$A$4:$P$21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J27" i="12"/>
  <c r="J16" i="12"/>
  <c r="C16" i="12" l="1"/>
  <c r="C15" i="12"/>
  <c r="F16" i="12" l="1"/>
  <c r="D15" i="12"/>
  <c r="B15" i="12" s="1"/>
  <c r="H16" i="12" s="1"/>
  <c r="F15" i="12"/>
  <c r="O16" i="12" l="1"/>
  <c r="G15" i="12"/>
  <c r="L15" i="12" s="1"/>
  <c r="K15" i="12" l="1"/>
  <c r="G16" i="12" l="1"/>
  <c r="K16" i="12" l="1"/>
  <c r="I16" i="12"/>
  <c r="I27" i="12" s="1"/>
  <c r="L16" i="12" l="1"/>
  <c r="L9" i="12" l="1"/>
  <c r="L10" i="12" s="1"/>
  <c r="L27" i="12"/>
  <c r="N16" i="12" l="1"/>
  <c r="N27" i="12" s="1"/>
  <c r="Q16" i="12" l="1"/>
  <c r="L11" i="12" s="1"/>
  <c r="L12" i="12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<sst xmlns="http://schemas.openxmlformats.org/spreadsheetml/2006/main" count="22" uniqueCount="22">
  <si>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</si>
  <si>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</si>
  <si>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</si>
  <si>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</si>
  <si>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</si>
  <si>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</si>
  <si>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</si>
  <si>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</si>
  <si>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</si>
  <si>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</si>
  <si>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</si>
  <si>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</si>
  <si>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</si>
  <si>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</si>
  <si>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</si>
  <si>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</si>
  <si>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</si>
  <si>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</si>
  <si>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</si>
  <si>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TNA (180 d)</t>
  </si>
  <si>
    <t>Obligaciones Negociables Banco Supervielle S.A. Clase J</t>
  </si>
  <si>
    <t>VN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</si>
</sst>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4" formatCode="_ &quot;$&quot;\ * #,##0_ ;_ &quot;$&quot;\ * \-#,##0_ ;_ &quot;$&quot;\ * &quot;-&quot;_ ;_ @_ "/>
    <numFmt numFmtId="175" formatCode="0.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4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5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4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1852094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tabSelected="1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11.42578125" style="21" outlineLevel="1" collapsed="1"/>
    <col min="99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20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21</v>
      </c>
      <c r="G9" s="24">
        <v>1000000</v>
      </c>
      <c r="H9" s="17"/>
      <c r="I9" s="17"/>
      <c r="J9" s="58" t="s">
        <v>0</v>
      </c>
      <c r="K9" s="58"/>
      <c r="L9" s="3">
        <f>+XIRR(L15:L19,F15:F19)</f>
        <v>4.5510473847389224E-2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45671</v>
      </c>
      <c r="H10" s="17"/>
      <c r="I10" s="17"/>
      <c r="J10" s="58" t="s">
        <v>19</v>
      </c>
      <c r="K10" s="58"/>
      <c r="L10" s="3">
        <f>+NOMINAL(L9,2)</f>
        <v>4.5004130897920103E-2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61">
        <v>4.4999999999999998E-2</v>
      </c>
      <c r="H11" s="17"/>
      <c r="I11" s="17"/>
      <c r="J11" s="58" t="s">
        <v>2</v>
      </c>
      <c r="K11" s="58"/>
      <c r="L11" s="27">
        <f>+SUM(Q16:Q19)/(365/12)</f>
        <v>5.9506849315068493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58" t="s">
        <v>8</v>
      </c>
      <c r="K12" s="58"/>
      <c r="L12" s="3">
        <f>+N27/G15</f>
        <v>0.99999999985613253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14</v>
      </c>
      <c r="H14" s="51" t="s">
        <v>4</v>
      </c>
      <c r="I14" s="51" t="s">
        <v>15</v>
      </c>
      <c r="J14" s="51" t="s">
        <v>16</v>
      </c>
      <c r="K14" s="51" t="s">
        <v>17</v>
      </c>
      <c r="L14" s="52" t="s">
        <v>18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45671</v>
      </c>
      <c r="C15" s="53">
        <f>+$G$11+$G$12</f>
        <v>4.4999999999999998E-2</v>
      </c>
      <c r="D15" s="7">
        <f>+G10</f>
        <v>45671</v>
      </c>
      <c r="E15" s="41"/>
      <c r="F15" s="8">
        <f>+G10</f>
        <v>45671</v>
      </c>
      <c r="G15" s="50">
        <f>+G9</f>
        <v>1000000</v>
      </c>
      <c r="H15" s="46"/>
      <c r="I15" s="45"/>
      <c r="J15" s="45"/>
      <c r="K15" s="50">
        <f t="shared" ref="K15:K16" si="0">+G15-J15</f>
        <v>1000000</v>
      </c>
      <c r="L15" s="47">
        <f>-G15</f>
        <v>-1000000</v>
      </c>
      <c r="M15" s="42"/>
      <c r="N15" s="9"/>
      <c r="O15" s="9"/>
      <c r="P15" s="1"/>
      <c r="Q15" s="1"/>
      <c r="R15" s="20"/>
    </row>
    <row r="16" spans="2:18" ht="15.75" thickBot="1">
      <c r="B16" s="7">
        <v>45852</v>
      </c>
      <c r="C16" s="53">
        <f t="shared" ref="C16" si="1">+$G$11+$G$12</f>
        <v>4.4999999999999998E-2</v>
      </c>
      <c r="D16" s="7">
        <f>+B16</f>
        <v>45852</v>
      </c>
      <c r="E16" s="41"/>
      <c r="F16" s="11">
        <f t="shared" ref="F16" si="2">+D16</f>
        <v>45852</v>
      </c>
      <c r="G16" s="50">
        <f>+K15</f>
        <v>1000000</v>
      </c>
      <c r="H16" s="49">
        <f>+D16-B15</f>
        <v>181</v>
      </c>
      <c r="I16" s="45">
        <f>+G16*($G$11+$G$12)*(H16)/365</f>
        <v>22315.068493150684</v>
      </c>
      <c r="J16" s="50">
        <f>$G$9*1</f>
        <v>1000000</v>
      </c>
      <c r="K16" s="50">
        <f t="shared" si="0"/>
        <v>0</v>
      </c>
      <c r="L16" s="47">
        <f>+I16+J16</f>
        <v>1022315.0684931506</v>
      </c>
      <c r="M16" s="42"/>
      <c r="N16" s="12">
        <f>+L16/(1+$L$9)^((O16)/365)</f>
        <v>999999.99985613255</v>
      </c>
      <c r="O16" s="13">
        <f>+F16-$F$15</f>
        <v>181</v>
      </c>
      <c r="P16" s="1"/>
      <c r="Q16" s="14">
        <f>+(N16/$N$27)*O16</f>
        <v>181</v>
      </c>
      <c r="R16" s="20"/>
    </row>
    <row r="17" spans="2:18" hidden="1">
      <c r="B17" s="7"/>
      <c r="C17" s="53"/>
      <c r="D17" s="10"/>
      <c r="E17" s="41"/>
      <c r="F17" s="11"/>
      <c r="G17" s="50"/>
      <c r="H17" s="49"/>
      <c r="I17" s="45"/>
      <c r="J17" s="45"/>
      <c r="K17" s="50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45"/>
      <c r="K18" s="50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3"/>
      <c r="D19" s="10"/>
      <c r="E19" s="41"/>
      <c r="F19" s="11"/>
      <c r="G19" s="50"/>
      <c r="H19" s="49"/>
      <c r="I19" s="45"/>
      <c r="J19" s="50"/>
      <c r="K19" s="50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59" t="s">
        <v>10</v>
      </c>
      <c r="G27" s="60"/>
      <c r="H27" s="60"/>
      <c r="I27" s="54">
        <f>SUM(I16:I23)</f>
        <v>22315.068493150684</v>
      </c>
      <c r="J27" s="55">
        <f>SUM(J16:J23)</f>
        <v>1000000</v>
      </c>
      <c r="K27" s="54"/>
      <c r="L27" s="56">
        <f>SUM(L15:L23)</f>
        <v>22315.06849315064</v>
      </c>
      <c r="M27" s="43"/>
      <c r="N27" s="15">
        <f>SUM(N16:N23)</f>
        <v>999999.99985613255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57" t="s">
        <v>11</v>
      </c>
      <c r="G30" s="57"/>
      <c r="H30" s="57"/>
      <c r="I30" s="57"/>
      <c r="J30" s="57"/>
      <c r="K30" s="57"/>
      <c r="L30" s="57"/>
    </row>
    <row r="31" spans="2:18" s="1" customFormat="1" ht="26.25" customHeight="1">
      <c r="E31" s="16"/>
      <c r="F31" s="57"/>
      <c r="G31" s="57"/>
      <c r="H31" s="57"/>
      <c r="I31" s="57"/>
      <c r="J31" s="57"/>
      <c r="K31" s="57"/>
      <c r="L31" s="57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4o4iXfE0tcbVr5KvJUN1SG+d0m3aLk4uXJgQHvSX7hP6kxS2wDTnCPrXbfGNGiBlxSdErCWRl4omZI/TZeSL/A==" saltValue="qcBGIGIoNHRS0W3sa4Fj+w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Banco Supervielle S.A.</vt:lpstr>
      <vt:lpstr>'ON Banco Supervielle S.A.'!Área_de_impresión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2025-01-13T13:25:32Z</dcterms:modified>
</cp:coreProperties>
</file>