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Banco Supervielle SA\Clases K y L\"/>
    </mc:Choice>
  </mc:AlternateContent>
  <xr:revisionPtr revIDLastSave="0" documentId="13_ncr:1_{D895258B-2594-40CA-B321-DED68528B8D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ON Bco Supervielle S.A. Clase K" sheetId="12" r:id="rId1"/>
    <sheet name="ON Bco Supervielle S.A Clase L" sheetId="13" r:id="rId2"/>
  </sheets>
  <definedNames>
    <definedName name="_xlnm.Print_Area" localSheetId="1">'ON Bco Supervielle S.A Clase L'!$A$4:$P$22</definedName>
    <definedName name="_xlnm.Print_Area" localSheetId="0">'ON Bco Supervielle S.A. Clase K'!$A$4:$P$21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2" l="1"/>
  <c r="C16" i="13"/>
  <c r="D16" i="13"/>
  <c r="F16" i="13"/>
  <c r="G16" i="13"/>
  <c r="K16" i="13" s="1"/>
  <c r="G17" i="13" s="1"/>
  <c r="C17" i="13"/>
  <c r="C18" i="13"/>
  <c r="C19" i="13"/>
  <c r="C20" i="13"/>
  <c r="J20" i="13"/>
  <c r="J28" i="13" s="1"/>
  <c r="L16" i="13" l="1"/>
  <c r="B16" i="13"/>
  <c r="B17" i="13" s="1"/>
  <c r="K17" i="13"/>
  <c r="G18" i="13" s="1"/>
  <c r="C16" i="12"/>
  <c r="C15" i="12"/>
  <c r="D17" i="13" l="1"/>
  <c r="F17" i="13" s="1"/>
  <c r="O17" i="13" s="1"/>
  <c r="B18" i="13"/>
  <c r="H17" i="13"/>
  <c r="K18" i="13"/>
  <c r="G19" i="13" s="1"/>
  <c r="D15" i="12"/>
  <c r="B15" i="12" s="1"/>
  <c r="B16" i="12" s="1"/>
  <c r="D16" i="12" s="1"/>
  <c r="H16" i="12" s="1"/>
  <c r="J27" i="12"/>
  <c r="I17" i="13" l="1"/>
  <c r="L17" i="13" s="1"/>
  <c r="D18" i="13"/>
  <c r="F18" i="13" s="1"/>
  <c r="O18" i="13" s="1"/>
  <c r="B19" i="13"/>
  <c r="H18" i="13"/>
  <c r="K19" i="13"/>
  <c r="G20" i="13" s="1"/>
  <c r="F16" i="12"/>
  <c r="F15" i="12"/>
  <c r="I18" i="13" l="1"/>
  <c r="L18" i="13" s="1"/>
  <c r="B20" i="13"/>
  <c r="D20" i="13" s="1"/>
  <c r="D19" i="13"/>
  <c r="F19" i="13" s="1"/>
  <c r="O19" i="13" s="1"/>
  <c r="H19" i="13"/>
  <c r="I19" i="13" s="1"/>
  <c r="L19" i="13" s="1"/>
  <c r="K20" i="13"/>
  <c r="O16" i="12"/>
  <c r="G15" i="12"/>
  <c r="L15" i="12" s="1"/>
  <c r="F20" i="13" l="1"/>
  <c r="O20" i="13" s="1"/>
  <c r="H20" i="13"/>
  <c r="I20" i="13" s="1"/>
  <c r="L20" i="13" s="1"/>
  <c r="K15" i="12"/>
  <c r="L9" i="13" l="1"/>
  <c r="L10" i="13" s="1"/>
  <c r="I28" i="13"/>
  <c r="L28" i="13"/>
  <c r="G16" i="12"/>
  <c r="I16" i="12" s="1"/>
  <c r="L16" i="12" s="1"/>
  <c r="L9" i="12" s="1"/>
  <c r="L27" i="12" l="1"/>
  <c r="L10" i="12"/>
  <c r="N18" i="13"/>
  <c r="N17" i="13"/>
  <c r="N19" i="13"/>
  <c r="N20" i="13"/>
  <c r="K16" i="12"/>
  <c r="I27" i="12"/>
  <c r="N28" i="13" l="1"/>
  <c r="L12" i="13" s="1"/>
  <c r="N16" i="12"/>
  <c r="Q17" i="13" l="1"/>
  <c r="Q18" i="13"/>
  <c r="Q20" i="13"/>
  <c r="Q19" i="13"/>
  <c r="N27" i="12"/>
  <c r="L11" i="13" l="1"/>
  <c r="Q16" i="12"/>
  <c r="L11" i="12" s="1"/>
  <c r="L12" i="12"/>
</calcChain>
</file>

<file path=xl/sharedStrings.xml><?xml version="1.0" encoding="utf-8"?>
<sst xmlns="http://schemas.openxmlformats.org/spreadsheetml/2006/main" count="48" uniqueCount="36">
  <si>
    <t>TIR</t>
  </si>
  <si>
    <t>VA Flujo</t>
  </si>
  <si>
    <t>Duration (meses)</t>
  </si>
  <si>
    <t>Fecha de Pago</t>
  </si>
  <si>
    <t>Días Intereses</t>
  </si>
  <si>
    <t>Días Flujo</t>
  </si>
  <si>
    <t>Fecha de Emisión y Liquidación</t>
  </si>
  <si>
    <t>Tasa de cupon</t>
  </si>
  <si>
    <t>Precio</t>
  </si>
  <si>
    <t>Duration</t>
  </si>
  <si>
    <t>Totales</t>
  </si>
  <si>
    <t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Suplemento de Prospecto que ha tenido a su disposición.</t>
  </si>
  <si>
    <t>Tasa a Licitar</t>
  </si>
  <si>
    <t>Dólar MEP - 6 meses</t>
  </si>
  <si>
    <t>Capital (USD)</t>
  </si>
  <si>
    <t>Intereses (USD)</t>
  </si>
  <si>
    <t>Amortización (USD)</t>
  </si>
  <si>
    <t>Capital Residual (USD)</t>
  </si>
  <si>
    <t>Flujo (USD)</t>
  </si>
  <si>
    <t>VN (USD)</t>
  </si>
  <si>
    <t>Obligaciones Negociables Banco Supervielle S.A. Clase K</t>
  </si>
  <si>
    <t>Flujo (AR$)</t>
  </si>
  <si>
    <t>Capital Residual (AR$)</t>
  </si>
  <si>
    <t>Amortización (AR$)</t>
  </si>
  <si>
    <t>Intereses (AR$)</t>
  </si>
  <si>
    <t>Capital (AR$)</t>
  </si>
  <si>
    <t>TAMAR Proyectada</t>
  </si>
  <si>
    <t>Margen a licitar</t>
  </si>
  <si>
    <t>TNA (90 d)</t>
  </si>
  <si>
    <t>VN (AR$)</t>
  </si>
  <si>
    <t>Pesos Tamar - 12 meses</t>
  </si>
  <si>
    <t>Obligaciones Negociables Banco Supervielle Clase L</t>
  </si>
  <si>
    <t>Fecha</t>
  </si>
  <si>
    <t>día de pago</t>
  </si>
  <si>
    <t>Cupón Mínimo 1° Servicio</t>
  </si>
  <si>
    <t>TNA (180 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</si>
</sst>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[$-C0A]d\-mmm\-yy;@"/>
    <numFmt numFmtId="167" formatCode="[$-2C0A]dddd\,\ dd&quot; de &quot;mmmm&quot; de &quot;yyyy;@"/>
    <numFmt numFmtId="168" formatCode="_ * #,##0.0_ ;_ * \-#,##0.0_ ;_ * &quot;-&quot;?_ ;_ @_ "/>
    <numFmt numFmtId="169" formatCode="_ &quot;$&quot;\ * #,##0_ ;_ &quot;$&quot;\ * \-#,##0_ ;_ &quot;$&quot;\ * &quot;-&quot;??_ ;_ @_ "/>
    <numFmt numFmtId="170" formatCode="_ * #,##0_ ;_ * \-#,##0_ ;_ * &quot;-&quot;??_ ;_ @_ "/>
    <numFmt numFmtId="171" formatCode="_ &quot;$&quot;\ * #,##0.0_ ;_ &quot;$&quot;\ * \-#,##0.0_ ;_ &quot;$&quot;\ * &quot;-&quot;_ ;_ @_ "/>
    <numFmt numFmtId="172" formatCode="#,##0_ ;\-#,##0\ "/>
    <numFmt numFmtId="173" formatCode="_ &quot;$&quot;\ * #,##0_ ;_ &quot;$&quot;\ * \-#,##0_ ;_ &quot;$&quot;\ * &quot;-&quot;_ ;_ @_ "/>
    <numFmt numFmtId="174" formatCode="0.000%"/>
    <numFmt numFmtId="175" formatCode="0.0000%"/>
  </numFmts>
  <fonts count="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verdana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  <font>
      <b/>
      <i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>
      <alignment vertical="top"/>
    </xf>
  </cellStyleXfs>
  <cellXfs count="67">
    <xf numFmtId="0" fontId="0" fillId="0" borderId="0" xfId="0"/>
    <xf numFmtId="0" fontId="4" fillId="0" borderId="0" xfId="0" applyFont="1"/>
    <xf numFmtId="0" fontId="6" fillId="0" borderId="0" xfId="0" applyFont="1" applyProtection="1">
      <protection hidden="1"/>
    </xf>
    <xf numFmtId="10" fontId="8" fillId="2" borderId="2" xfId="1" applyNumberFormat="1" applyFont="1" applyFill="1" applyBorder="1" applyProtection="1">
      <protection hidden="1"/>
    </xf>
    <xf numFmtId="10" fontId="10" fillId="5" borderId="0" xfId="1" applyNumberFormat="1" applyFont="1" applyFill="1" applyBorder="1" applyProtection="1">
      <protection hidden="1"/>
    </xf>
    <xf numFmtId="0" fontId="1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7" fontId="12" fillId="0" borderId="0" xfId="0" applyNumberFormat="1" applyFont="1" applyProtection="1">
      <protection hidden="1"/>
    </xf>
    <xf numFmtId="167" fontId="5" fillId="2" borderId="4" xfId="0" applyNumberFormat="1" applyFont="1" applyFill="1" applyBorder="1" applyProtection="1">
      <protection hidden="1"/>
    </xf>
    <xf numFmtId="2" fontId="12" fillId="0" borderId="0" xfId="0" applyNumberFormat="1" applyFont="1" applyAlignment="1">
      <alignment horizontal="right" indent="1"/>
    </xf>
    <xf numFmtId="167" fontId="12" fillId="5" borderId="0" xfId="0" applyNumberFormat="1" applyFont="1" applyFill="1" applyProtection="1">
      <protection hidden="1"/>
    </xf>
    <xf numFmtId="167" fontId="5" fillId="2" borderId="7" xfId="0" applyNumberFormat="1" applyFont="1" applyFill="1" applyBorder="1" applyProtection="1">
      <protection hidden="1"/>
    </xf>
    <xf numFmtId="170" fontId="12" fillId="0" borderId="0" xfId="2" applyNumberFormat="1" applyFont="1" applyAlignment="1" applyProtection="1"/>
    <xf numFmtId="1" fontId="12" fillId="0" borderId="0" xfId="0" applyNumberFormat="1" applyFont="1" applyAlignment="1">
      <alignment horizontal="right" indent="1"/>
    </xf>
    <xf numFmtId="168" fontId="4" fillId="0" borderId="0" xfId="0" applyNumberFormat="1" applyFont="1"/>
    <xf numFmtId="170" fontId="4" fillId="0" borderId="11" xfId="0" applyNumberFormat="1" applyFont="1" applyBorder="1"/>
    <xf numFmtId="0" fontId="5" fillId="0" borderId="0" xfId="0" applyFont="1"/>
    <xf numFmtId="0" fontId="5" fillId="0" borderId="0" xfId="4" applyFont="1" applyProtection="1">
      <protection hidden="1"/>
    </xf>
    <xf numFmtId="166" fontId="5" fillId="0" borderId="0" xfId="4" applyNumberFormat="1" applyFont="1" applyProtection="1">
      <protection hidden="1"/>
    </xf>
    <xf numFmtId="0" fontId="4" fillId="5" borderId="0" xfId="4" applyFont="1" applyFill="1" applyProtection="1">
      <protection hidden="1"/>
    </xf>
    <xf numFmtId="0" fontId="4" fillId="0" borderId="0" xfId="4" applyFont="1" applyProtection="1">
      <protection hidden="1"/>
    </xf>
    <xf numFmtId="0" fontId="4" fillId="0" borderId="0" xfId="4" applyFont="1"/>
    <xf numFmtId="0" fontId="6" fillId="0" borderId="0" xfId="4" applyFont="1" applyProtection="1">
      <protection hidden="1"/>
    </xf>
    <xf numFmtId="166" fontId="7" fillId="4" borderId="2" xfId="4" applyNumberFormat="1" applyFont="1" applyFill="1" applyBorder="1" applyAlignment="1" applyProtection="1">
      <alignment horizontal="left"/>
      <protection hidden="1"/>
    </xf>
    <xf numFmtId="170" fontId="8" fillId="3" borderId="2" xfId="5" applyNumberFormat="1" applyFont="1" applyFill="1" applyBorder="1" applyProtection="1">
      <protection locked="0" hidden="1"/>
    </xf>
    <xf numFmtId="14" fontId="8" fillId="2" borderId="2" xfId="4" applyNumberFormat="1" applyFont="1" applyFill="1" applyBorder="1" applyProtection="1">
      <protection hidden="1"/>
    </xf>
    <xf numFmtId="165" fontId="10" fillId="5" borderId="0" xfId="5" applyFont="1" applyFill="1" applyBorder="1" applyProtection="1">
      <protection hidden="1"/>
    </xf>
    <xf numFmtId="165" fontId="8" fillId="2" borderId="2" xfId="5" applyFont="1" applyFill="1" applyBorder="1" applyProtection="1">
      <protection hidden="1"/>
    </xf>
    <xf numFmtId="0" fontId="5" fillId="0" borderId="0" xfId="4" applyFont="1"/>
    <xf numFmtId="0" fontId="11" fillId="5" borderId="0" xfId="4" applyFont="1" applyFill="1" applyAlignment="1" applyProtection="1">
      <alignment horizontal="center"/>
      <protection hidden="1"/>
    </xf>
    <xf numFmtId="0" fontId="12" fillId="0" borderId="0" xfId="4" applyFont="1" applyProtection="1">
      <protection hidden="1"/>
    </xf>
    <xf numFmtId="10" fontId="5" fillId="0" borderId="0" xfId="4" applyNumberFormat="1" applyFont="1" applyProtection="1">
      <protection hidden="1"/>
    </xf>
    <xf numFmtId="0" fontId="12" fillId="5" borderId="0" xfId="4" applyFont="1" applyFill="1" applyProtection="1">
      <protection hidden="1"/>
    </xf>
    <xf numFmtId="0" fontId="4" fillId="5" borderId="0" xfId="4" applyFont="1" applyFill="1"/>
    <xf numFmtId="0" fontId="4" fillId="0" borderId="0" xfId="4" applyFont="1" applyAlignment="1">
      <alignment horizontal="center" vertical="center" wrapText="1"/>
    </xf>
    <xf numFmtId="166" fontId="13" fillId="0" borderId="1" xfId="4" applyNumberFormat="1" applyFont="1" applyBorder="1" applyAlignment="1">
      <alignment horizontal="center" vertical="center" wrapText="1"/>
    </xf>
    <xf numFmtId="166" fontId="6" fillId="0" borderId="0" xfId="4" applyNumberFormat="1" applyFont="1" applyAlignment="1" applyProtection="1">
      <alignment horizontal="center" vertical="center" wrapText="1"/>
      <protection hidden="1"/>
    </xf>
    <xf numFmtId="0" fontId="13" fillId="5" borderId="0" xfId="4" applyFont="1" applyFill="1" applyAlignment="1" applyProtection="1">
      <alignment horizontal="center" vertical="center" wrapText="1"/>
      <protection hidden="1"/>
    </xf>
    <xf numFmtId="0" fontId="4" fillId="0" borderId="0" xfId="4" applyFont="1" applyAlignment="1" applyProtection="1">
      <alignment horizontal="center" vertical="center" wrapText="1"/>
      <protection hidden="1"/>
    </xf>
    <xf numFmtId="9" fontId="4" fillId="0" borderId="0" xfId="4" applyNumberFormat="1" applyFont="1"/>
    <xf numFmtId="167" fontId="12" fillId="0" borderId="0" xfId="4" applyNumberFormat="1" applyFont="1"/>
    <xf numFmtId="167" fontId="5" fillId="0" borderId="0" xfId="4" applyNumberFormat="1" applyFont="1" applyProtection="1">
      <protection hidden="1"/>
    </xf>
    <xf numFmtId="169" fontId="12" fillId="5" borderId="0" xfId="6" applyNumberFormat="1" applyFont="1" applyFill="1" applyBorder="1" applyAlignment="1" applyProtection="1">
      <alignment horizontal="right" indent="1"/>
      <protection hidden="1"/>
    </xf>
    <xf numFmtId="2" fontId="12" fillId="5" borderId="0" xfId="4" applyNumberFormat="1" applyFont="1" applyFill="1" applyAlignment="1" applyProtection="1">
      <alignment horizontal="right" indent="1"/>
      <protection hidden="1"/>
    </xf>
    <xf numFmtId="166" fontId="5" fillId="0" borderId="0" xfId="4" applyNumberFormat="1" applyFont="1"/>
    <xf numFmtId="171" fontId="5" fillId="2" borderId="0" xfId="4" applyNumberFormat="1" applyFont="1" applyFill="1" applyProtection="1">
      <protection hidden="1"/>
    </xf>
    <xf numFmtId="171" fontId="5" fillId="2" borderId="5" xfId="4" applyNumberFormat="1" applyFont="1" applyFill="1" applyBorder="1" applyAlignment="1" applyProtection="1">
      <alignment horizontal="right" indent="1"/>
      <protection hidden="1"/>
    </xf>
    <xf numFmtId="171" fontId="5" fillId="2" borderId="8" xfId="4" applyNumberFormat="1" applyFont="1" applyFill="1" applyBorder="1" applyProtection="1">
      <protection hidden="1"/>
    </xf>
    <xf numFmtId="0" fontId="9" fillId="6" borderId="6" xfId="3" applyFont="1" applyFill="1" applyBorder="1" applyAlignment="1" applyProtection="1">
      <alignment horizontal="center" vertical="center" wrapText="1"/>
      <protection hidden="1"/>
    </xf>
    <xf numFmtId="172" fontId="5" fillId="2" borderId="0" xfId="4" applyNumberFormat="1" applyFont="1" applyFill="1" applyAlignment="1" applyProtection="1">
      <alignment horizontal="right" indent="1"/>
      <protection hidden="1"/>
    </xf>
    <xf numFmtId="173" fontId="5" fillId="2" borderId="0" xfId="4" applyNumberFormat="1" applyFont="1" applyFill="1" applyProtection="1">
      <protection hidden="1"/>
    </xf>
    <xf numFmtId="0" fontId="9" fillId="6" borderId="9" xfId="3" applyFont="1" applyFill="1" applyBorder="1" applyAlignment="1" applyProtection="1">
      <alignment horizontal="center" vertical="center" wrapText="1"/>
      <protection hidden="1"/>
    </xf>
    <xf numFmtId="0" fontId="9" fillId="6" borderId="10" xfId="3" applyFont="1" applyFill="1" applyBorder="1" applyAlignment="1" applyProtection="1">
      <alignment horizontal="center" vertical="center" wrapText="1"/>
      <protection hidden="1"/>
    </xf>
    <xf numFmtId="174" fontId="4" fillId="0" borderId="0" xfId="4" applyNumberFormat="1" applyFont="1"/>
    <xf numFmtId="171" fontId="9" fillId="6" borderId="9" xfId="3" applyNumberFormat="1" applyFont="1" applyFill="1" applyBorder="1" applyAlignment="1" applyProtection="1">
      <alignment horizontal="center" vertical="center" wrapText="1"/>
      <protection hidden="1"/>
    </xf>
    <xf numFmtId="173" fontId="9" fillId="6" borderId="9" xfId="3" applyNumberFormat="1" applyFont="1" applyFill="1" applyBorder="1" applyAlignment="1" applyProtection="1">
      <alignment horizontal="center" vertical="center" wrapText="1"/>
      <protection hidden="1"/>
    </xf>
    <xf numFmtId="171" fontId="9" fillId="6" borderId="10" xfId="3" applyNumberFormat="1" applyFont="1" applyFill="1" applyBorder="1" applyAlignment="1" applyProtection="1">
      <alignment horizontal="center" vertical="center" wrapText="1"/>
      <protection hidden="1"/>
    </xf>
    <xf numFmtId="10" fontId="8" fillId="3" borderId="2" xfId="1" applyNumberFormat="1" applyFont="1" applyFill="1" applyBorder="1" applyProtection="1">
      <protection locked="0" hidden="1"/>
    </xf>
    <xf numFmtId="170" fontId="12" fillId="0" borderId="0" xfId="5" applyNumberFormat="1" applyFont="1" applyAlignment="1" applyProtection="1"/>
    <xf numFmtId="175" fontId="8" fillId="3" borderId="2" xfId="1" applyNumberFormat="1" applyFont="1" applyFill="1" applyBorder="1" applyProtection="1">
      <protection locked="0" hidden="1"/>
    </xf>
    <xf numFmtId="174" fontId="10" fillId="5" borderId="0" xfId="1" applyNumberFormat="1" applyFont="1" applyFill="1" applyBorder="1" applyProtection="1">
      <protection hidden="1"/>
    </xf>
    <xf numFmtId="0" fontId="9" fillId="5" borderId="0" xfId="0" applyFont="1" applyFill="1" applyAlignment="1" applyProtection="1">
      <alignment horizontal="right" indent="1"/>
      <protection hidden="1"/>
    </xf>
    <xf numFmtId="10" fontId="8" fillId="5" borderId="0" xfId="1" applyNumberFormat="1" applyFont="1" applyFill="1" applyBorder="1" applyProtection="1">
      <protection hidden="1"/>
    </xf>
    <xf numFmtId="0" fontId="14" fillId="2" borderId="0" xfId="0" applyFont="1" applyFill="1" applyAlignment="1" applyProtection="1">
      <alignment horizontal="center" vertical="center" wrapText="1"/>
      <protection hidden="1"/>
    </xf>
    <xf numFmtId="0" fontId="9" fillId="4" borderId="3" xfId="0" applyFont="1" applyFill="1" applyBorder="1" applyAlignment="1" applyProtection="1">
      <alignment horizontal="right" indent="1"/>
      <protection hidden="1"/>
    </xf>
    <xf numFmtId="0" fontId="9" fillId="6" borderId="6" xfId="3" applyFont="1" applyFill="1" applyBorder="1" applyAlignment="1" applyProtection="1">
      <alignment horizontal="center" vertical="center" wrapText="1"/>
      <protection hidden="1"/>
    </xf>
    <xf numFmtId="0" fontId="9" fillId="6" borderId="9" xfId="3" applyFont="1" applyFill="1" applyBorder="1" applyAlignment="1" applyProtection="1">
      <alignment horizontal="center" vertical="center" wrapText="1"/>
      <protection hidden="1"/>
    </xf>
  </cellXfs>
  <cellStyles count="8">
    <cellStyle name="Millares" xfId="2" builtinId="3"/>
    <cellStyle name="Millares 2" xfId="5" xr:uid="{7991B591-6442-474D-A7CE-578C4E2BF367}"/>
    <cellStyle name="Moneda 2" xfId="6" xr:uid="{595C4577-5BB4-4FAD-B730-32E08108B552}"/>
    <cellStyle name="Normal" xfId="0" builtinId="0"/>
    <cellStyle name="Normal 2" xfId="4" xr:uid="{0B01074C-7661-4AEB-9CBB-47BC7DA4BA55}"/>
    <cellStyle name="Normal 3" xfId="7" xr:uid="{27BCDC23-A7FF-4860-BD97-642DD810E3D4}"/>
    <cellStyle name="Normal_Calculadora Garbarino 45_v1" xfId="3" xr:uid="{00000000-0005-0000-0000-000003000000}"/>
    <cellStyle name="Porcentaje" xfId="1" builtinId="5"/>
  </cellStyles>
  <dxfs count="0"/>
  <tableStyles count="0" defaultTableStyle="TableStyleMedium9" defaultPivotStyle="PivotStyleLight16"/>
  <colors>
    <mruColors>
      <color rgb="FF8080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1690686</xdr:colOff>
      <xdr:row>1</xdr:row>
      <xdr:rowOff>53810</xdr:rowOff>
    </xdr:from>
    <xdr:to>
      <xdr:col>11</xdr:col>
      <xdr:colOff>1295782</xdr:colOff>
      <xdr:row>3</xdr:row>
      <xdr:rowOff>119313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7D4FE2C-F20A-39ED-8A62-04BE3E43C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5999" y="244310"/>
          <a:ext cx="1335471" cy="430628"/>
        </a:xfrm>
        <a:prstGeom prst="rect">
          <a:avLst/>
        </a:prstGeom>
      </xdr:spPr>
    </xdr:pic>
    <xdr:clientData/>
  </xdr:twoCellAnchor>
  <xdr:twoCellAnchor editAs="oneCell">
    <xdr:from>
      <xdr:col>4</xdr:col>
      <xdr:colOff>1301750</xdr:colOff>
      <xdr:row>0</xdr:row>
      <xdr:rowOff>111125</xdr:rowOff>
    </xdr:from>
    <xdr:to>
      <xdr:col>5</xdr:col>
      <xdr:colOff>1852094</xdr:colOff>
      <xdr:row>5</xdr:row>
      <xdr:rowOff>44097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C95C14-D06E-4A5D-801B-A1C316A80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3250" y="111125"/>
          <a:ext cx="1852094" cy="85372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1690686</xdr:colOff>
      <xdr:row>1</xdr:row>
      <xdr:rowOff>53810</xdr:rowOff>
    </xdr:from>
    <xdr:ext cx="1289960" cy="449678"/>
    <xdr:pic>
      <xdr:nvPicPr>
        <xdr:cNvPr id="2" name="Imagen 1">
          <a:extLst>
            <a:ext uri="{FF2B5EF4-FFF2-40B4-BE49-F238E27FC236}">
              <a16:creationId xmlns:a16="http://schemas.microsoft.com/office/drawing/2014/main" id="{7834DF5A-3F58-4437-A2E0-8048B19FE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6761" y="244310"/>
          <a:ext cx="1289960" cy="449678"/>
        </a:xfrm>
        <a:prstGeom prst="rect">
          <a:avLst/>
        </a:prstGeom>
      </xdr:spPr>
    </xdr:pic>
    <xdr:clientData/>
  </xdr:oneCellAnchor>
  <xdr:twoCellAnchor editAs="oneCell">
    <xdr:from>
      <xdr:col>4</xdr:col>
      <xdr:colOff>518582</xdr:colOff>
      <xdr:row>0</xdr:row>
      <xdr:rowOff>95251</xdr:rowOff>
    </xdr:from>
    <xdr:to>
      <xdr:col>5</xdr:col>
      <xdr:colOff>1852094</xdr:colOff>
      <xdr:row>5</xdr:row>
      <xdr:rowOff>28223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2C2F5BD-4367-40DB-BDB0-2EFD8F6F5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999" y="95251"/>
          <a:ext cx="1852094" cy="885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FB4B6-7E04-4F1E-A4C8-5CEF0AEB6718}">
  <sheetPr>
    <pageSetUpPr fitToPage="1"/>
  </sheetPr>
  <dimension ref="A1:CT56"/>
  <sheetViews>
    <sheetView showGridLines="0" zoomScale="80" zoomScaleNormal="80" workbookViewId="0">
      <selection activeCell="G11" sqref="G11"/>
    </sheetView>
  </sheetViews>
  <sheetFormatPr baseColWidth="10" defaultColWidth="11.42578125" defaultRowHeight="15" customHeight="1" zeroHeight="1" outlineLevelCol="1"/>
  <cols>
    <col min="1" max="1" width="5.5703125" style="21" customWidth="1"/>
    <col min="2" max="2" width="38.7109375" style="21" hidden="1" customWidth="1" outlineLevel="1"/>
    <col min="3" max="3" width="16" style="21" hidden="1" customWidth="1" outlineLevel="1"/>
    <col min="4" max="4" width="38.7109375" style="21" hidden="1" customWidth="1" outlineLevel="1"/>
    <col min="5" max="5" width="19.85546875" style="28" hidden="1" customWidth="1" outlineLevel="1"/>
    <col min="6" max="6" width="40.140625" style="44" customWidth="1" collapsed="1"/>
    <col min="7" max="7" width="17.140625" style="28" customWidth="1"/>
    <col min="8" max="8" width="13.7109375" style="28" bestFit="1" customWidth="1"/>
    <col min="9" max="9" width="18.140625" style="28" customWidth="1"/>
    <col min="10" max="10" width="18.5703125" style="28" bestFit="1" customWidth="1"/>
    <col min="11" max="11" width="24.7109375" style="28" customWidth="1"/>
    <col min="12" max="12" width="19.42578125" style="28" customWidth="1"/>
    <col min="13" max="13" width="19.7109375" style="33" hidden="1" customWidth="1"/>
    <col min="14" max="14" width="12.140625" style="21" hidden="1" customWidth="1" outlineLevel="1"/>
    <col min="15" max="15" width="11" style="21" hidden="1" customWidth="1" outlineLevel="1"/>
    <col min="16" max="16" width="19.7109375" style="21" hidden="1" customWidth="1" outlineLevel="1"/>
    <col min="17" max="17" width="9.85546875" style="21" hidden="1" customWidth="1" outlineLevel="1"/>
    <col min="18" max="18" width="19.7109375" style="21" hidden="1" customWidth="1" collapsed="1"/>
    <col min="19" max="19" width="19.7109375" style="21" customWidth="1"/>
    <col min="20" max="88" width="11.42578125" style="21" customWidth="1"/>
    <col min="89" max="90" width="11.42578125" style="21"/>
    <col min="91" max="91" width="0" style="21" hidden="1" customWidth="1" outlineLevel="1"/>
    <col min="92" max="92" width="0" style="21" hidden="1" customWidth="1" outlineLevel="1" collapsed="1"/>
    <col min="93" max="93" width="0" style="21" hidden="1" customWidth="1" outlineLevel="1"/>
    <col min="94" max="94" width="0" style="21" hidden="1" customWidth="1" outlineLevel="1" collapsed="1"/>
    <col min="95" max="95" width="0" style="21" hidden="1" customWidth="1" outlineLevel="1"/>
    <col min="96" max="96" width="0" style="21" hidden="1" customWidth="1" outlineLevel="1" collapsed="1"/>
    <col min="97" max="97" width="0" style="21" hidden="1" customWidth="1" outlineLevel="1"/>
    <col min="98" max="98" width="11.42578125" style="21" outlineLevel="1" collapsed="1"/>
    <col min="99" max="16384" width="11.42578125" style="21" outlineLevel="1"/>
  </cols>
  <sheetData>
    <row r="1" spans="2:18" ht="15" customHeight="1"/>
    <row r="2" spans="2:18">
      <c r="E2" s="17"/>
      <c r="F2" s="18"/>
      <c r="G2" s="17"/>
      <c r="H2" s="17"/>
      <c r="I2" s="17"/>
      <c r="J2" s="17"/>
      <c r="K2" s="17"/>
      <c r="L2" s="17"/>
      <c r="M2" s="19"/>
      <c r="N2" s="20"/>
      <c r="O2" s="20"/>
      <c r="P2" s="20"/>
      <c r="Q2" s="20"/>
      <c r="R2" s="20"/>
    </row>
    <row r="3" spans="2:18">
      <c r="E3" s="17"/>
      <c r="F3" s="18"/>
      <c r="G3" s="17"/>
      <c r="H3" s="17"/>
      <c r="I3" s="17"/>
      <c r="J3" s="17"/>
      <c r="K3" s="17"/>
      <c r="L3" s="17"/>
      <c r="M3" s="19"/>
      <c r="N3" s="20"/>
      <c r="O3" s="20"/>
      <c r="P3" s="20"/>
      <c r="Q3" s="20"/>
      <c r="R3" s="20"/>
    </row>
    <row r="4" spans="2:18">
      <c r="E4" s="17"/>
      <c r="F4" s="18"/>
      <c r="G4" s="17"/>
      <c r="H4" s="17"/>
      <c r="I4" s="17"/>
      <c r="J4" s="17"/>
      <c r="K4" s="17"/>
      <c r="L4" s="17"/>
      <c r="M4" s="19"/>
      <c r="N4" s="20"/>
      <c r="O4" s="20"/>
      <c r="P4" s="20"/>
      <c r="Q4" s="20"/>
      <c r="R4" s="20"/>
    </row>
    <row r="5" spans="2:18">
      <c r="E5" s="17"/>
      <c r="F5" s="18"/>
      <c r="G5" s="17"/>
      <c r="H5" s="17"/>
      <c r="I5" s="17"/>
      <c r="J5" s="17"/>
      <c r="K5" s="17"/>
      <c r="L5" s="17"/>
      <c r="M5" s="19"/>
      <c r="N5" s="20"/>
      <c r="O5" s="20"/>
      <c r="P5" s="20"/>
      <c r="Q5" s="20"/>
      <c r="R5" s="20"/>
    </row>
    <row r="6" spans="2:18">
      <c r="E6" s="17"/>
      <c r="F6" s="2" t="s">
        <v>20</v>
      </c>
      <c r="G6" s="17"/>
      <c r="H6" s="17"/>
      <c r="I6" s="17"/>
      <c r="J6" s="17"/>
      <c r="K6" s="17"/>
      <c r="L6" s="17"/>
      <c r="M6" s="19"/>
      <c r="N6" s="20"/>
      <c r="O6" s="20"/>
      <c r="P6" s="20"/>
      <c r="Q6" s="20"/>
      <c r="R6" s="20"/>
    </row>
    <row r="7" spans="2:18">
      <c r="E7" s="17"/>
      <c r="F7" s="2" t="s">
        <v>13</v>
      </c>
      <c r="G7" s="17"/>
      <c r="H7" s="17"/>
      <c r="I7" s="17"/>
      <c r="J7" s="17"/>
      <c r="K7" s="17"/>
      <c r="L7" s="17"/>
      <c r="M7" s="19"/>
      <c r="N7" s="20"/>
      <c r="O7" s="20"/>
      <c r="P7" s="20"/>
      <c r="Q7" s="20"/>
      <c r="R7" s="20"/>
    </row>
    <row r="8" spans="2:18">
      <c r="E8" s="17"/>
      <c r="F8" s="18"/>
      <c r="G8" s="17"/>
      <c r="H8" s="17"/>
      <c r="I8" s="17"/>
      <c r="J8" s="17"/>
      <c r="K8" s="17"/>
      <c r="L8" s="17"/>
      <c r="M8" s="19"/>
      <c r="N8" s="20"/>
      <c r="O8" s="20"/>
      <c r="P8" s="20"/>
      <c r="Q8" s="20"/>
      <c r="R8" s="20"/>
    </row>
    <row r="9" spans="2:18">
      <c r="E9" s="17"/>
      <c r="F9" s="23" t="s">
        <v>19</v>
      </c>
      <c r="G9" s="24">
        <v>1200</v>
      </c>
      <c r="H9" s="17"/>
      <c r="I9" s="17"/>
      <c r="J9" s="64" t="s">
        <v>0</v>
      </c>
      <c r="K9" s="64"/>
      <c r="L9" s="3">
        <f>+XIRR(L15:L19,F15:F19)</f>
        <v>4.1934153437614433E-2</v>
      </c>
      <c r="M9" s="4"/>
      <c r="N9" s="20"/>
      <c r="O9" s="20"/>
      <c r="P9" s="20"/>
      <c r="Q9" s="20"/>
      <c r="R9" s="20"/>
    </row>
    <row r="10" spans="2:18">
      <c r="E10" s="17"/>
      <c r="F10" s="23" t="s">
        <v>6</v>
      </c>
      <c r="G10" s="25">
        <v>45695</v>
      </c>
      <c r="H10" s="17"/>
      <c r="I10" s="17"/>
      <c r="J10" s="64" t="s">
        <v>35</v>
      </c>
      <c r="K10" s="64"/>
      <c r="L10" s="3">
        <f>+NOMINAL(L9,2)</f>
        <v>4.1503517937321099E-2</v>
      </c>
      <c r="M10" s="26"/>
      <c r="N10" s="20"/>
      <c r="O10" s="20"/>
      <c r="P10" s="20"/>
      <c r="Q10" s="20"/>
      <c r="R10" s="20"/>
    </row>
    <row r="11" spans="2:18">
      <c r="E11" s="17"/>
      <c r="F11" s="23" t="s">
        <v>12</v>
      </c>
      <c r="G11" s="57">
        <v>4.1500000000000002E-2</v>
      </c>
      <c r="H11" s="17"/>
      <c r="I11" s="17"/>
      <c r="J11" s="64" t="s">
        <v>2</v>
      </c>
      <c r="K11" s="64"/>
      <c r="L11" s="27">
        <f>+SUM(Q16:Q19)/(365/12)</f>
        <v>5.9506849315068493</v>
      </c>
      <c r="M11" s="26"/>
      <c r="N11" s="20"/>
      <c r="O11" s="20"/>
      <c r="P11" s="20"/>
      <c r="Q11" s="20"/>
      <c r="R11" s="20"/>
    </row>
    <row r="12" spans="2:18">
      <c r="E12" s="17"/>
      <c r="F12" s="18"/>
      <c r="G12" s="17"/>
      <c r="H12" s="31"/>
      <c r="I12" s="22"/>
      <c r="J12" s="64" t="s">
        <v>8</v>
      </c>
      <c r="K12" s="64"/>
      <c r="L12" s="3">
        <f>+N27/G15</f>
        <v>0.99999999859184541</v>
      </c>
      <c r="M12" s="29"/>
      <c r="N12" s="30"/>
      <c r="O12" s="20"/>
      <c r="P12" s="20"/>
      <c r="Q12" s="20"/>
      <c r="R12" s="20"/>
    </row>
    <row r="13" spans="2:18" ht="15.75" thickBot="1">
      <c r="E13" s="17"/>
      <c r="F13" s="18"/>
      <c r="G13" s="17"/>
      <c r="H13" s="17"/>
      <c r="I13" s="17"/>
      <c r="J13" s="17"/>
      <c r="K13" s="17"/>
      <c r="L13" s="17"/>
      <c r="M13" s="32"/>
      <c r="N13" s="30"/>
      <c r="O13" s="20"/>
      <c r="P13" s="20"/>
      <c r="Q13" s="20"/>
      <c r="R13" s="20"/>
    </row>
    <row r="14" spans="2:18" s="34" customFormat="1" ht="28.5" customHeight="1" thickBot="1">
      <c r="B14" s="35"/>
      <c r="C14" s="35" t="s">
        <v>7</v>
      </c>
      <c r="D14" s="35"/>
      <c r="E14" s="36"/>
      <c r="F14" s="48" t="s">
        <v>3</v>
      </c>
      <c r="G14" s="51" t="s">
        <v>14</v>
      </c>
      <c r="H14" s="51" t="s">
        <v>4</v>
      </c>
      <c r="I14" s="51" t="s">
        <v>15</v>
      </c>
      <c r="J14" s="51" t="s">
        <v>16</v>
      </c>
      <c r="K14" s="51" t="s">
        <v>17</v>
      </c>
      <c r="L14" s="52" t="s">
        <v>18</v>
      </c>
      <c r="M14" s="37"/>
      <c r="N14" s="5" t="s">
        <v>1</v>
      </c>
      <c r="O14" s="5" t="s">
        <v>5</v>
      </c>
      <c r="P14" s="6"/>
      <c r="Q14" s="5" t="s">
        <v>9</v>
      </c>
      <c r="R14" s="38"/>
    </row>
    <row r="15" spans="2:18">
      <c r="B15" s="7">
        <f>+D15</f>
        <v>45695</v>
      </c>
      <c r="C15" s="53">
        <f>+$G$11+$G$12</f>
        <v>4.1500000000000002E-2</v>
      </c>
      <c r="D15" s="7">
        <f>+G10</f>
        <v>45695</v>
      </c>
      <c r="E15" s="41"/>
      <c r="F15" s="8">
        <f>+G10</f>
        <v>45695</v>
      </c>
      <c r="G15" s="50">
        <f>+G9</f>
        <v>1200</v>
      </c>
      <c r="H15" s="46"/>
      <c r="I15" s="45"/>
      <c r="J15" s="45"/>
      <c r="K15" s="50">
        <f t="shared" ref="K15:K16" si="0">+G15-J15</f>
        <v>1200</v>
      </c>
      <c r="L15" s="47">
        <f>-G15</f>
        <v>-1200</v>
      </c>
      <c r="M15" s="42"/>
      <c r="N15" s="9"/>
      <c r="O15" s="9"/>
      <c r="P15" s="1"/>
      <c r="Q15" s="1"/>
      <c r="R15" s="20"/>
    </row>
    <row r="16" spans="2:18" ht="15.75" thickBot="1">
      <c r="B16" s="7">
        <f>+EDATE(B15,6)</f>
        <v>45876</v>
      </c>
      <c r="C16" s="53">
        <f>+$G$11+$G$12</f>
        <v>4.1500000000000002E-2</v>
      </c>
      <c r="D16" s="7">
        <f>+B16</f>
        <v>45876</v>
      </c>
      <c r="E16" s="41"/>
      <c r="F16" s="11">
        <f t="shared" ref="F16" si="1">+D16</f>
        <v>45876</v>
      </c>
      <c r="G16" s="50">
        <f>+K15</f>
        <v>1200</v>
      </c>
      <c r="H16" s="49">
        <f>+D16-B15</f>
        <v>181</v>
      </c>
      <c r="I16" s="45">
        <f>+G16*($G$11+$G$12)*(H16)/365</f>
        <v>24.695342465753427</v>
      </c>
      <c r="J16" s="50">
        <f>$G$9*1</f>
        <v>1200</v>
      </c>
      <c r="K16" s="50">
        <f t="shared" si="0"/>
        <v>0</v>
      </c>
      <c r="L16" s="47">
        <f>+I16+J16</f>
        <v>1224.6953424657534</v>
      </c>
      <c r="M16" s="42"/>
      <c r="N16" s="12">
        <f>+L16/(1+$L$9)^((O16)/365)</f>
        <v>1199.9999983102146</v>
      </c>
      <c r="O16" s="13">
        <f>+F16-$F$15</f>
        <v>181</v>
      </c>
      <c r="P16" s="1"/>
      <c r="Q16" s="14">
        <f>+(N16/$N$27)*O16</f>
        <v>181</v>
      </c>
      <c r="R16" s="20"/>
    </row>
    <row r="17" spans="2:18" hidden="1">
      <c r="B17" s="7"/>
      <c r="C17" s="53"/>
      <c r="D17" s="10"/>
      <c r="E17" s="41"/>
      <c r="F17" s="11"/>
      <c r="G17" s="50"/>
      <c r="H17" s="49"/>
      <c r="I17" s="45"/>
      <c r="J17" s="45"/>
      <c r="K17" s="50"/>
      <c r="L17" s="47"/>
      <c r="M17" s="42"/>
      <c r="N17" s="12"/>
      <c r="O17" s="13"/>
      <c r="P17" s="1"/>
      <c r="Q17" s="14"/>
      <c r="R17" s="20"/>
    </row>
    <row r="18" spans="2:18" hidden="1">
      <c r="B18" s="7"/>
      <c r="C18" s="53"/>
      <c r="D18" s="10"/>
      <c r="E18" s="41"/>
      <c r="F18" s="11"/>
      <c r="G18" s="50"/>
      <c r="H18" s="49"/>
      <c r="I18" s="45"/>
      <c r="J18" s="45"/>
      <c r="K18" s="50"/>
      <c r="L18" s="47"/>
      <c r="M18" s="42"/>
      <c r="N18" s="12"/>
      <c r="O18" s="13"/>
      <c r="P18" s="1"/>
      <c r="Q18" s="14"/>
      <c r="R18" s="20"/>
    </row>
    <row r="19" spans="2:18" ht="15.75" hidden="1" thickBot="1">
      <c r="B19" s="7"/>
      <c r="C19" s="53"/>
      <c r="D19" s="10"/>
      <c r="E19" s="41"/>
      <c r="F19" s="11"/>
      <c r="G19" s="50"/>
      <c r="H19" s="49"/>
      <c r="I19" s="45"/>
      <c r="J19" s="50"/>
      <c r="K19" s="50"/>
      <c r="L19" s="47"/>
      <c r="M19" s="42"/>
      <c r="N19" s="12"/>
      <c r="O19" s="13"/>
      <c r="P19" s="1"/>
      <c r="Q19" s="14"/>
      <c r="R19" s="20"/>
    </row>
    <row r="20" spans="2:18" hidden="1">
      <c r="B20" s="7"/>
      <c r="C20" s="39"/>
      <c r="D20" s="10"/>
      <c r="E20" s="41"/>
      <c r="F20" s="11"/>
      <c r="G20" s="50"/>
      <c r="H20" s="49"/>
      <c r="I20" s="45"/>
      <c r="J20" s="45"/>
      <c r="K20" s="50"/>
      <c r="L20" s="47"/>
      <c r="M20" s="42"/>
      <c r="N20" s="12"/>
      <c r="O20" s="13"/>
      <c r="P20" s="1"/>
      <c r="Q20" s="14"/>
      <c r="R20" s="20"/>
    </row>
    <row r="21" spans="2:18" hidden="1">
      <c r="B21" s="7"/>
      <c r="C21" s="39"/>
      <c r="D21" s="10"/>
      <c r="E21" s="41"/>
      <c r="F21" s="11"/>
      <c r="G21" s="50"/>
      <c r="H21" s="49"/>
      <c r="I21" s="45"/>
      <c r="J21" s="45"/>
      <c r="K21" s="50"/>
      <c r="L21" s="47"/>
      <c r="M21" s="42"/>
      <c r="N21" s="12"/>
      <c r="O21" s="13"/>
      <c r="P21" s="1"/>
      <c r="Q21" s="14"/>
      <c r="R21" s="20"/>
    </row>
    <row r="22" spans="2:18" hidden="1">
      <c r="B22" s="7"/>
      <c r="C22" s="39"/>
      <c r="D22" s="10"/>
      <c r="E22" s="41"/>
      <c r="F22" s="11"/>
      <c r="G22" s="50"/>
      <c r="H22" s="49"/>
      <c r="I22" s="45"/>
      <c r="J22" s="45"/>
      <c r="K22" s="50"/>
      <c r="L22" s="47"/>
      <c r="M22" s="42"/>
      <c r="N22" s="12"/>
      <c r="O22" s="13"/>
      <c r="P22" s="1"/>
      <c r="Q22" s="14"/>
      <c r="R22" s="20"/>
    </row>
    <row r="23" spans="2:18" ht="15.75" hidden="1" thickBot="1">
      <c r="B23" s="7"/>
      <c r="C23" s="39"/>
      <c r="D23" s="10"/>
      <c r="E23" s="41"/>
      <c r="F23" s="11"/>
      <c r="G23" s="50"/>
      <c r="H23" s="49"/>
      <c r="I23" s="45"/>
      <c r="J23" s="45"/>
      <c r="K23" s="50"/>
      <c r="L23" s="47"/>
      <c r="M23" s="42"/>
      <c r="N23" s="12"/>
      <c r="O23" s="13"/>
      <c r="P23" s="1"/>
      <c r="Q23" s="14"/>
      <c r="R23" s="20"/>
    </row>
    <row r="24" spans="2:18" hidden="1">
      <c r="B24" s="7"/>
      <c r="C24" s="39"/>
      <c r="D24" s="10"/>
      <c r="E24" s="41"/>
      <c r="F24" s="11"/>
      <c r="G24" s="50"/>
      <c r="H24" s="49"/>
      <c r="I24" s="45"/>
      <c r="J24" s="50"/>
      <c r="K24" s="50"/>
      <c r="L24" s="47"/>
      <c r="M24" s="42"/>
      <c r="N24" s="12"/>
      <c r="O24" s="13"/>
      <c r="P24" s="1"/>
      <c r="Q24" s="14"/>
      <c r="R24" s="20"/>
    </row>
    <row r="25" spans="2:18" hidden="1">
      <c r="B25" s="7"/>
      <c r="C25" s="39"/>
      <c r="D25" s="10"/>
      <c r="E25" s="41"/>
      <c r="F25" s="11"/>
      <c r="G25" s="50"/>
      <c r="H25" s="49"/>
      <c r="I25" s="45"/>
      <c r="J25" s="50"/>
      <c r="K25" s="50"/>
      <c r="L25" s="47"/>
      <c r="M25" s="42"/>
      <c r="N25" s="12"/>
      <c r="O25" s="13"/>
      <c r="P25" s="1"/>
      <c r="Q25" s="14"/>
      <c r="R25" s="20"/>
    </row>
    <row r="26" spans="2:18" ht="15.75" hidden="1" thickBot="1">
      <c r="B26" s="7"/>
      <c r="C26" s="39"/>
      <c r="D26" s="10"/>
      <c r="E26" s="41"/>
      <c r="F26" s="11"/>
      <c r="G26" s="50"/>
      <c r="H26" s="49"/>
      <c r="I26" s="45"/>
      <c r="J26" s="50"/>
      <c r="K26" s="50"/>
      <c r="L26" s="47"/>
      <c r="M26" s="42"/>
      <c r="N26" s="12"/>
      <c r="O26" s="13"/>
      <c r="P26" s="1"/>
      <c r="Q26" s="14"/>
      <c r="R26" s="20"/>
    </row>
    <row r="27" spans="2:18" ht="15.75" thickBot="1">
      <c r="B27" s="40"/>
      <c r="C27" s="39"/>
      <c r="D27" s="40"/>
      <c r="E27" s="17"/>
      <c r="F27" s="65" t="s">
        <v>10</v>
      </c>
      <c r="G27" s="66"/>
      <c r="H27" s="66"/>
      <c r="I27" s="54">
        <f>SUM(I16:I23)</f>
        <v>24.695342465753427</v>
      </c>
      <c r="J27" s="55">
        <f>SUM(J16:J23)</f>
        <v>1200</v>
      </c>
      <c r="K27" s="54"/>
      <c r="L27" s="56">
        <f>SUM(L15:L23)</f>
        <v>24.695342465753356</v>
      </c>
      <c r="M27" s="43"/>
      <c r="N27" s="15">
        <f>SUM(N16:N23)</f>
        <v>1199.9999983102146</v>
      </c>
      <c r="O27" s="1"/>
      <c r="P27" s="1"/>
      <c r="Q27" s="1"/>
      <c r="R27" s="20"/>
    </row>
    <row r="28" spans="2:18">
      <c r="E28" s="17"/>
      <c r="F28" s="18"/>
      <c r="G28" s="17"/>
      <c r="H28" s="17"/>
      <c r="I28" s="17"/>
      <c r="J28" s="17"/>
      <c r="K28" s="17"/>
      <c r="L28" s="17"/>
      <c r="M28" s="19"/>
      <c r="N28" s="20"/>
      <c r="O28" s="20"/>
      <c r="P28" s="20"/>
      <c r="Q28" s="20"/>
      <c r="R28" s="20"/>
    </row>
    <row r="29" spans="2:18">
      <c r="E29" s="17"/>
      <c r="F29" s="17"/>
      <c r="G29" s="17"/>
      <c r="H29" s="17"/>
      <c r="I29" s="17"/>
      <c r="J29" s="17"/>
      <c r="K29" s="17"/>
      <c r="L29" s="17"/>
      <c r="M29" s="19"/>
      <c r="N29" s="20"/>
      <c r="O29" s="20"/>
      <c r="P29" s="20"/>
      <c r="Q29" s="20"/>
      <c r="R29" s="20"/>
    </row>
    <row r="30" spans="2:18" s="1" customFormat="1" ht="26.25" customHeight="1">
      <c r="E30" s="16"/>
      <c r="F30" s="63" t="s">
        <v>11</v>
      </c>
      <c r="G30" s="63"/>
      <c r="H30" s="63"/>
      <c r="I30" s="63"/>
      <c r="J30" s="63"/>
      <c r="K30" s="63"/>
      <c r="L30" s="63"/>
    </row>
    <row r="31" spans="2:18" s="1" customFormat="1" ht="26.25" customHeight="1">
      <c r="E31" s="16"/>
      <c r="F31" s="63"/>
      <c r="G31" s="63"/>
      <c r="H31" s="63"/>
      <c r="I31" s="63"/>
      <c r="J31" s="63"/>
      <c r="K31" s="63"/>
      <c r="L31" s="63"/>
    </row>
    <row r="32" spans="2:18">
      <c r="E32" s="17"/>
      <c r="F32" s="18"/>
      <c r="G32" s="17"/>
      <c r="H32" s="17"/>
      <c r="I32" s="17"/>
      <c r="J32" s="17"/>
      <c r="K32" s="17"/>
      <c r="L32" s="17"/>
      <c r="M32" s="19"/>
      <c r="N32" s="20"/>
      <c r="O32" s="20"/>
      <c r="P32" s="20"/>
      <c r="Q32" s="20"/>
      <c r="R32" s="20"/>
    </row>
    <row r="33" spans="5:18">
      <c r="E33" s="17"/>
      <c r="F33" s="18"/>
      <c r="G33" s="17"/>
      <c r="H33" s="17"/>
      <c r="I33" s="17"/>
      <c r="J33" s="17"/>
      <c r="K33" s="17"/>
      <c r="L33" s="17"/>
      <c r="M33" s="19"/>
      <c r="N33" s="20"/>
      <c r="O33" s="20"/>
      <c r="P33" s="20"/>
      <c r="Q33" s="20"/>
      <c r="R33" s="20"/>
    </row>
    <row r="34" spans="5:18">
      <c r="E34" s="17"/>
      <c r="F34" s="18"/>
      <c r="G34" s="17"/>
      <c r="H34" s="17"/>
      <c r="I34" s="17"/>
      <c r="J34" s="17"/>
      <c r="K34" s="17"/>
      <c r="L34" s="17"/>
      <c r="M34" s="19"/>
      <c r="N34" s="20"/>
      <c r="O34" s="20"/>
      <c r="P34" s="20"/>
      <c r="Q34" s="20"/>
      <c r="R34" s="20"/>
    </row>
    <row r="35" spans="5:18">
      <c r="E35" s="17"/>
      <c r="F35" s="18"/>
      <c r="G35" s="17"/>
      <c r="H35" s="17"/>
      <c r="I35" s="17"/>
      <c r="J35" s="17"/>
      <c r="K35" s="17"/>
      <c r="L35" s="17"/>
      <c r="M35" s="19"/>
      <c r="N35" s="20"/>
      <c r="O35" s="20"/>
      <c r="P35" s="20"/>
      <c r="Q35" s="20"/>
      <c r="R35" s="20"/>
    </row>
    <row r="36" spans="5:18">
      <c r="E36" s="17"/>
      <c r="F36" s="18"/>
      <c r="G36" s="17"/>
      <c r="H36" s="17"/>
      <c r="I36" s="17"/>
      <c r="J36" s="17"/>
      <c r="K36" s="17"/>
      <c r="L36" s="17"/>
      <c r="M36" s="19"/>
      <c r="N36" s="20"/>
      <c r="O36" s="20"/>
      <c r="P36" s="20"/>
      <c r="Q36" s="20"/>
      <c r="R36" s="20"/>
    </row>
    <row r="37" spans="5:18">
      <c r="E37" s="17"/>
      <c r="F37" s="18"/>
      <c r="G37" s="17"/>
      <c r="H37" s="17"/>
      <c r="I37" s="17"/>
      <c r="J37" s="17"/>
      <c r="K37" s="17"/>
      <c r="L37" s="17"/>
      <c r="M37" s="19"/>
      <c r="N37" s="20"/>
      <c r="O37" s="20"/>
      <c r="P37" s="20"/>
      <c r="Q37" s="20"/>
      <c r="R37" s="20"/>
    </row>
    <row r="38" spans="5:18">
      <c r="E38" s="17"/>
      <c r="F38" s="18"/>
      <c r="G38" s="17"/>
      <c r="H38" s="17"/>
      <c r="I38" s="17"/>
      <c r="J38" s="17"/>
      <c r="K38" s="17"/>
      <c r="L38" s="17"/>
      <c r="M38" s="19"/>
      <c r="N38" s="20"/>
      <c r="O38" s="20"/>
      <c r="P38" s="20"/>
      <c r="Q38" s="20"/>
      <c r="R38" s="20"/>
    </row>
    <row r="39" spans="5:18" ht="15" customHeight="1"/>
    <row r="40" spans="5:18" ht="15" customHeight="1"/>
    <row r="41" spans="5:18" ht="15" customHeight="1"/>
    <row r="42" spans="5:18" ht="15" customHeight="1"/>
    <row r="43" spans="5:18" ht="15" customHeight="1"/>
    <row r="44" spans="5:18" ht="15" customHeight="1"/>
    <row r="45" spans="5:18" ht="15" customHeight="1"/>
    <row r="46" spans="5:18" ht="15" customHeight="1"/>
    <row r="47" spans="5:18" ht="15" customHeight="1"/>
    <row r="48" spans="5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</sheetData>
  <sheetProtection algorithmName="SHA-512" hashValue="wSRKIWYUfcgEKe0GKqzwVgRThQV4EqHdK47N73cfT4x0MkHxV3zvD8SHtw8/hFYg+y3e3HNQocTBZklPgWb20Q==" saltValue="TG20L7TqR/O8Y0O1Kk7g0Q==" spinCount="100000" sheet="1" selectLockedCells="1"/>
  <mergeCells count="6">
    <mergeCell ref="F30:L31"/>
    <mergeCell ref="J9:K9"/>
    <mergeCell ref="J10:K10"/>
    <mergeCell ref="J11:K11"/>
    <mergeCell ref="J12:K12"/>
    <mergeCell ref="F27:H27"/>
  </mergeCells>
  <pageMargins left="0.39370078740157483" right="0.39370078740157483" top="0.39370078740157483" bottom="0.39370078740157483" header="0" footer="0"/>
  <pageSetup paperSize="9" scale="82" orientation="landscape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C1B2B-9D2F-4F07-8837-CEF671E3F495}">
  <sheetPr>
    <pageSetUpPr fitToPage="1"/>
  </sheetPr>
  <dimension ref="A1:CU57"/>
  <sheetViews>
    <sheetView showGridLines="0" tabSelected="1" zoomScale="90" zoomScaleNormal="90" workbookViewId="0">
      <selection activeCell="G12" sqref="G12"/>
    </sheetView>
  </sheetViews>
  <sheetFormatPr baseColWidth="10" defaultColWidth="11.42578125" defaultRowHeight="0" customHeight="1" zeroHeight="1" outlineLevelCol="1"/>
  <cols>
    <col min="1" max="1" width="5.5703125" style="21" customWidth="1"/>
    <col min="2" max="2" width="36.140625" style="21" hidden="1" customWidth="1" outlineLevel="1"/>
    <col min="3" max="3" width="21.140625" style="21" hidden="1" customWidth="1" outlineLevel="1"/>
    <col min="4" max="4" width="32.85546875" style="21" hidden="1" customWidth="1" outlineLevel="1"/>
    <col min="5" max="5" width="9.5703125" style="28" hidden="1" customWidth="1" outlineLevel="1"/>
    <col min="6" max="6" width="32.5703125" style="44" customWidth="1" collapsed="1"/>
    <col min="7" max="7" width="17.140625" style="28" customWidth="1"/>
    <col min="8" max="8" width="13.7109375" style="28" bestFit="1" customWidth="1"/>
    <col min="9" max="9" width="18.140625" style="28" customWidth="1"/>
    <col min="10" max="10" width="18.5703125" style="28" bestFit="1" customWidth="1"/>
    <col min="11" max="11" width="24.7109375" style="28" customWidth="1"/>
    <col min="12" max="12" width="19.42578125" style="28" customWidth="1"/>
    <col min="13" max="13" width="19.7109375" style="33" customWidth="1"/>
    <col min="14" max="14" width="12.140625" style="21" hidden="1" customWidth="1" outlineLevel="1"/>
    <col min="15" max="15" width="17" style="21" hidden="1" customWidth="1" outlineLevel="1"/>
    <col min="16" max="16" width="14" style="21" hidden="1" customWidth="1" outlineLevel="1"/>
    <col min="17" max="17" width="58.42578125" style="21" hidden="1" customWidth="1" outlineLevel="1"/>
    <col min="18" max="18" width="19.7109375" style="21" hidden="1" customWidth="1" collapsed="1"/>
    <col min="19" max="19" width="19.7109375" style="21" customWidth="1"/>
    <col min="20" max="88" width="11.42578125" style="21" customWidth="1"/>
    <col min="89" max="90" width="11.42578125" style="21"/>
    <col min="91" max="91" width="0" style="21" hidden="1" customWidth="1" outlineLevel="1"/>
    <col min="92" max="92" width="0" style="21" hidden="1" customWidth="1" outlineLevel="1" collapsed="1"/>
    <col min="93" max="93" width="0" style="21" hidden="1" customWidth="1" outlineLevel="1"/>
    <col min="94" max="94" width="0" style="21" hidden="1" customWidth="1" outlineLevel="1" collapsed="1"/>
    <col min="95" max="95" width="0" style="21" hidden="1" customWidth="1" outlineLevel="1"/>
    <col min="96" max="97" width="0" style="21" hidden="1" customWidth="1" outlineLevel="1" collapsed="1"/>
    <col min="98" max="98" width="0" style="21" hidden="1" customWidth="1" outlineLevel="1"/>
    <col min="99" max="99" width="11.42578125" style="21" outlineLevel="1" collapsed="1"/>
    <col min="100" max="16384" width="11.42578125" style="21" outlineLevel="1"/>
  </cols>
  <sheetData>
    <row r="1" spans="2:18" ht="15" customHeight="1"/>
    <row r="2" spans="2:18" ht="15">
      <c r="E2" s="17"/>
      <c r="F2" s="18"/>
      <c r="G2" s="17"/>
      <c r="H2" s="17"/>
      <c r="I2" s="17"/>
      <c r="J2" s="17"/>
      <c r="K2" s="17"/>
      <c r="L2" s="17"/>
      <c r="M2" s="19"/>
      <c r="N2" s="20"/>
      <c r="O2" s="20"/>
      <c r="P2" s="20"/>
      <c r="Q2" s="20"/>
      <c r="R2" s="20"/>
    </row>
    <row r="3" spans="2:18" ht="15">
      <c r="E3" s="17"/>
      <c r="F3" s="18"/>
      <c r="G3" s="17"/>
      <c r="H3" s="17"/>
      <c r="I3" s="17"/>
      <c r="J3" s="17"/>
      <c r="K3" s="17"/>
      <c r="L3" s="17"/>
      <c r="M3" s="19"/>
      <c r="N3" s="20"/>
      <c r="O3" s="20"/>
      <c r="P3" s="20"/>
      <c r="Q3" s="20"/>
      <c r="R3" s="20"/>
    </row>
    <row r="4" spans="2:18" ht="15">
      <c r="E4" s="17"/>
      <c r="F4" s="18"/>
      <c r="G4" s="17"/>
      <c r="H4" s="17"/>
      <c r="I4" s="17"/>
      <c r="J4" s="17"/>
      <c r="K4" s="17"/>
      <c r="L4" s="17"/>
      <c r="M4" s="19"/>
      <c r="N4" s="20"/>
      <c r="O4" s="20"/>
      <c r="P4" s="20"/>
      <c r="Q4" s="20"/>
      <c r="R4" s="20"/>
    </row>
    <row r="5" spans="2:18" ht="15">
      <c r="E5" s="17"/>
      <c r="F5" s="18"/>
      <c r="G5" s="17"/>
      <c r="H5" s="17"/>
      <c r="I5" s="17"/>
      <c r="J5" s="17"/>
      <c r="K5" s="17"/>
      <c r="L5" s="17"/>
      <c r="M5" s="19"/>
      <c r="N5" s="20"/>
      <c r="O5" s="20"/>
      <c r="P5" s="20"/>
      <c r="Q5" s="20"/>
      <c r="R5" s="20"/>
    </row>
    <row r="6" spans="2:18" ht="15">
      <c r="E6" s="17"/>
      <c r="F6" s="2" t="s">
        <v>31</v>
      </c>
      <c r="G6" s="22"/>
      <c r="H6" s="17"/>
      <c r="I6" s="17"/>
      <c r="J6" s="17"/>
      <c r="K6" s="17"/>
      <c r="L6" s="17"/>
      <c r="M6" s="19"/>
      <c r="N6" s="20"/>
      <c r="O6" s="20"/>
      <c r="P6" s="20"/>
      <c r="Q6" s="20"/>
      <c r="R6" s="20"/>
    </row>
    <row r="7" spans="2:18" ht="15">
      <c r="E7" s="17"/>
      <c r="F7" s="2" t="s">
        <v>30</v>
      </c>
      <c r="G7" s="17"/>
      <c r="H7" s="17"/>
      <c r="I7" s="17"/>
      <c r="J7" s="17"/>
      <c r="K7" s="17"/>
      <c r="L7" s="17"/>
      <c r="M7" s="19"/>
      <c r="N7" s="20"/>
      <c r="O7" s="20"/>
      <c r="P7" s="20"/>
      <c r="Q7" s="20"/>
      <c r="R7" s="20"/>
    </row>
    <row r="8" spans="2:18" ht="15">
      <c r="E8" s="17"/>
      <c r="F8" s="18"/>
      <c r="G8" s="17"/>
      <c r="H8" s="17"/>
      <c r="I8" s="17"/>
      <c r="J8" s="17"/>
      <c r="K8" s="17"/>
      <c r="L8" s="17"/>
      <c r="M8" s="19"/>
      <c r="N8" s="20"/>
      <c r="O8" s="20"/>
      <c r="P8" s="20"/>
      <c r="Q8" s="20"/>
      <c r="R8" s="20"/>
    </row>
    <row r="9" spans="2:18" ht="15">
      <c r="E9" s="17"/>
      <c r="F9" s="23" t="s">
        <v>29</v>
      </c>
      <c r="G9" s="24">
        <v>1000000</v>
      </c>
      <c r="H9" s="17"/>
      <c r="I9" s="17"/>
      <c r="J9" s="64" t="s">
        <v>0</v>
      </c>
      <c r="K9" s="64"/>
      <c r="L9" s="3">
        <f>+XIRR(L16:L20,F16:F20)</f>
        <v>0.37555505633354191</v>
      </c>
      <c r="M9" s="4"/>
      <c r="N9" s="20"/>
      <c r="O9" s="20"/>
      <c r="P9" s="20"/>
      <c r="Q9" s="20"/>
      <c r="R9" s="20"/>
    </row>
    <row r="10" spans="2:18" ht="15">
      <c r="E10" s="17"/>
      <c r="F10" s="23" t="s">
        <v>6</v>
      </c>
      <c r="G10" s="25">
        <v>45695</v>
      </c>
      <c r="H10" s="17"/>
      <c r="I10" s="17"/>
      <c r="J10" s="64" t="s">
        <v>28</v>
      </c>
      <c r="K10" s="64"/>
      <c r="L10" s="3">
        <f>+(((1+L9)^(90/365)-1)*(365/90))</f>
        <v>0.33172704509043122</v>
      </c>
      <c r="M10" s="60"/>
      <c r="N10" s="20"/>
      <c r="O10" s="20"/>
      <c r="P10" s="20"/>
      <c r="Q10" s="20"/>
      <c r="R10" s="20"/>
    </row>
    <row r="11" spans="2:18" ht="15">
      <c r="E11" s="17"/>
      <c r="F11" s="23" t="s">
        <v>27</v>
      </c>
      <c r="G11" s="57">
        <v>2.75E-2</v>
      </c>
      <c r="H11" s="17"/>
      <c r="I11" s="17"/>
      <c r="J11" s="64" t="s">
        <v>2</v>
      </c>
      <c r="K11" s="64"/>
      <c r="L11" s="27">
        <f>+SUM(Q17:Q20)/(365/12)</f>
        <v>10.689184562186611</v>
      </c>
      <c r="M11" s="26"/>
      <c r="N11" s="20"/>
      <c r="O11" s="20"/>
      <c r="P11" s="20"/>
      <c r="Q11" s="20"/>
      <c r="R11" s="20"/>
    </row>
    <row r="12" spans="2:18" ht="15">
      <c r="E12" s="17"/>
      <c r="F12" s="23" t="s">
        <v>26</v>
      </c>
      <c r="G12" s="59">
        <v>0.3044</v>
      </c>
      <c r="H12" s="31"/>
      <c r="I12" s="22"/>
      <c r="J12" s="64" t="s">
        <v>8</v>
      </c>
      <c r="K12" s="64"/>
      <c r="L12" s="3">
        <f>+N28/G16</f>
        <v>1.0000000033721965</v>
      </c>
      <c r="M12" s="29"/>
      <c r="N12" s="30"/>
      <c r="O12" s="20"/>
      <c r="P12" s="20"/>
      <c r="Q12" s="20"/>
      <c r="R12" s="20"/>
    </row>
    <row r="13" spans="2:18" ht="15">
      <c r="E13" s="17"/>
      <c r="F13" s="23" t="s">
        <v>34</v>
      </c>
      <c r="G13" s="3">
        <v>0.30499999999999999</v>
      </c>
      <c r="H13" s="31"/>
      <c r="I13" s="22"/>
      <c r="J13" s="61"/>
      <c r="K13" s="61"/>
      <c r="L13" s="62"/>
      <c r="M13" s="29"/>
      <c r="N13" s="30"/>
      <c r="O13" s="20"/>
      <c r="P13" s="20"/>
      <c r="Q13" s="20"/>
      <c r="R13" s="20"/>
    </row>
    <row r="14" spans="2:18" ht="15.75" thickBot="1">
      <c r="E14" s="17"/>
      <c r="F14" s="18"/>
      <c r="G14" s="17"/>
      <c r="H14" s="17"/>
      <c r="I14" s="17"/>
      <c r="J14" s="17"/>
      <c r="K14" s="17"/>
      <c r="L14" s="17"/>
      <c r="M14" s="32"/>
      <c r="N14" s="30"/>
      <c r="O14" s="20"/>
      <c r="P14" s="20"/>
      <c r="Q14" s="20"/>
      <c r="R14" s="20"/>
    </row>
    <row r="15" spans="2:18" s="34" customFormat="1" ht="28.5" customHeight="1" thickBot="1">
      <c r="B15" s="35" t="s">
        <v>32</v>
      </c>
      <c r="C15" s="35" t="s">
        <v>7</v>
      </c>
      <c r="D15" s="35" t="s">
        <v>33</v>
      </c>
      <c r="E15" s="36"/>
      <c r="F15" s="48" t="s">
        <v>3</v>
      </c>
      <c r="G15" s="51" t="s">
        <v>25</v>
      </c>
      <c r="H15" s="51" t="s">
        <v>4</v>
      </c>
      <c r="I15" s="51" t="s">
        <v>24</v>
      </c>
      <c r="J15" s="51" t="s">
        <v>23</v>
      </c>
      <c r="K15" s="51" t="s">
        <v>22</v>
      </c>
      <c r="L15" s="52" t="s">
        <v>21</v>
      </c>
      <c r="M15" s="37"/>
      <c r="N15" s="5" t="s">
        <v>1</v>
      </c>
      <c r="O15" s="5" t="s">
        <v>5</v>
      </c>
      <c r="P15" s="6"/>
      <c r="Q15" s="5" t="s">
        <v>9</v>
      </c>
      <c r="R15" s="38"/>
    </row>
    <row r="16" spans="2:18" ht="15">
      <c r="B16" s="7">
        <f>+D16</f>
        <v>45695</v>
      </c>
      <c r="C16" s="53">
        <f>+$G$11+$G$12</f>
        <v>0.33190000000000003</v>
      </c>
      <c r="D16" s="7">
        <f>+G10</f>
        <v>45695</v>
      </c>
      <c r="E16" s="41"/>
      <c r="F16" s="8">
        <f>+G10</f>
        <v>45695</v>
      </c>
      <c r="G16" s="50">
        <f>+G9</f>
        <v>1000000</v>
      </c>
      <c r="H16" s="46"/>
      <c r="I16" s="45"/>
      <c r="J16" s="45"/>
      <c r="K16" s="50">
        <f>+G16-J16</f>
        <v>1000000</v>
      </c>
      <c r="L16" s="47">
        <f>-G16</f>
        <v>-1000000</v>
      </c>
      <c r="M16" s="42"/>
      <c r="N16" s="9"/>
      <c r="O16" s="9"/>
      <c r="P16" s="1"/>
      <c r="Q16" s="1"/>
      <c r="R16" s="20"/>
    </row>
    <row r="17" spans="2:18" ht="15">
      <c r="B17" s="7">
        <f>+EDATE(B16,3)</f>
        <v>45784</v>
      </c>
      <c r="C17" s="53">
        <f>+$G$11+$G$12</f>
        <v>0.33190000000000003</v>
      </c>
      <c r="D17" s="10">
        <f>+B17</f>
        <v>45784</v>
      </c>
      <c r="E17" s="41"/>
      <c r="F17" s="11">
        <f>+D17</f>
        <v>45784</v>
      </c>
      <c r="G17" s="50">
        <f>+K16</f>
        <v>1000000</v>
      </c>
      <c r="H17" s="49">
        <f>+B17-B16</f>
        <v>89</v>
      </c>
      <c r="I17" s="45">
        <f>+G17*(IF((G11+G12)&lt;G13,G13,G11+G12))*(H17)/365</f>
        <v>80929.04109589041</v>
      </c>
      <c r="J17" s="45">
        <v>0</v>
      </c>
      <c r="K17" s="50">
        <f>+G17-J17</f>
        <v>1000000</v>
      </c>
      <c r="L17" s="47">
        <f>+I17+J17</f>
        <v>80929.04109589041</v>
      </c>
      <c r="M17" s="42"/>
      <c r="N17" s="58">
        <f>+L17/(1+$L$9)^((O17)/365)</f>
        <v>74875.292429072637</v>
      </c>
      <c r="O17" s="13">
        <f>+F17-$F$16</f>
        <v>89</v>
      </c>
      <c r="P17" s="1"/>
      <c r="Q17" s="14">
        <f>+(N17/$N$28)*O17</f>
        <v>6.6639010037154804</v>
      </c>
      <c r="R17" s="20"/>
    </row>
    <row r="18" spans="2:18" ht="15">
      <c r="B18" s="7">
        <f t="shared" ref="B18:B20" si="0">+EDATE(B17,3)</f>
        <v>45876</v>
      </c>
      <c r="C18" s="53">
        <f>+$G$11+$G$12</f>
        <v>0.33190000000000003</v>
      </c>
      <c r="D18" s="10">
        <f>+B18</f>
        <v>45876</v>
      </c>
      <c r="E18" s="41"/>
      <c r="F18" s="11">
        <f>+D18</f>
        <v>45876</v>
      </c>
      <c r="G18" s="50">
        <f>+K17</f>
        <v>1000000</v>
      </c>
      <c r="H18" s="49">
        <f>+B18-B17</f>
        <v>92</v>
      </c>
      <c r="I18" s="45">
        <f>+G18*($G$11+$G$12)*(H18)/365</f>
        <v>83656.986301369863</v>
      </c>
      <c r="J18" s="45">
        <v>0</v>
      </c>
      <c r="K18" s="50">
        <f>+G18-J18</f>
        <v>1000000</v>
      </c>
      <c r="L18" s="47">
        <f>+I18+J18</f>
        <v>83656.986301369863</v>
      </c>
      <c r="M18" s="42"/>
      <c r="N18" s="58">
        <f>+L18/(1+$L$9)^((O18)/365)</f>
        <v>71422.050433694138</v>
      </c>
      <c r="O18" s="13">
        <f>+F18-$F$16</f>
        <v>181</v>
      </c>
      <c r="P18" s="1"/>
      <c r="Q18" s="14">
        <f>+(N18/$N$28)*O18</f>
        <v>12.927391084904936</v>
      </c>
      <c r="R18" s="20"/>
    </row>
    <row r="19" spans="2:18" ht="15">
      <c r="B19" s="7">
        <f t="shared" si="0"/>
        <v>45968</v>
      </c>
      <c r="C19" s="53">
        <f>+$G$11+$G$12</f>
        <v>0.33190000000000003</v>
      </c>
      <c r="D19" s="10">
        <f>+B19</f>
        <v>45968</v>
      </c>
      <c r="E19" s="41"/>
      <c r="F19" s="11">
        <f>+D19</f>
        <v>45968</v>
      </c>
      <c r="G19" s="50">
        <f>+K18</f>
        <v>1000000</v>
      </c>
      <c r="H19" s="49">
        <f>+B19-B18</f>
        <v>92</v>
      </c>
      <c r="I19" s="45">
        <f>+G19*($G$11+$G$12)*(H19)/365</f>
        <v>83656.986301369863</v>
      </c>
      <c r="J19" s="45">
        <v>0</v>
      </c>
      <c r="K19" s="50">
        <f>+G19-J19</f>
        <v>1000000</v>
      </c>
      <c r="L19" s="47">
        <f>+I19+J19</f>
        <v>83656.986301369863</v>
      </c>
      <c r="M19" s="42"/>
      <c r="N19" s="58">
        <f>+L19/(1+$L$9)^((O19)/365)</f>
        <v>65906.504105634827</v>
      </c>
      <c r="O19" s="13">
        <f>+F19-$F$16</f>
        <v>273</v>
      </c>
      <c r="P19" s="1"/>
      <c r="Q19" s="14">
        <f>+(N19/$N$28)*O19</f>
        <v>17.992475560164142</v>
      </c>
      <c r="R19" s="20"/>
    </row>
    <row r="20" spans="2:18" ht="15.75" thickBot="1">
      <c r="B20" s="7">
        <f t="shared" si="0"/>
        <v>46060</v>
      </c>
      <c r="C20" s="53">
        <f>+$G$11+$G$12</f>
        <v>0.33190000000000003</v>
      </c>
      <c r="D20" s="10">
        <f>+B20</f>
        <v>46060</v>
      </c>
      <c r="E20" s="41"/>
      <c r="F20" s="11">
        <f>+D20</f>
        <v>46060</v>
      </c>
      <c r="G20" s="50">
        <f>+K19</f>
        <v>1000000</v>
      </c>
      <c r="H20" s="49">
        <f>+B20-B19</f>
        <v>92</v>
      </c>
      <c r="I20" s="45">
        <f>+G20*($G$11+$G$12)*(H20)/365</f>
        <v>83656.986301369863</v>
      </c>
      <c r="J20" s="50">
        <f>+G9</f>
        <v>1000000</v>
      </c>
      <c r="K20" s="50">
        <f>+G20-J20</f>
        <v>0</v>
      </c>
      <c r="L20" s="47">
        <f>+I20+J20</f>
        <v>1083656.98630137</v>
      </c>
      <c r="M20" s="42"/>
      <c r="N20" s="58">
        <f>+L20/(1+$L$9)^((O20)/365)</f>
        <v>787796.156403795</v>
      </c>
      <c r="O20" s="13">
        <f>+F20-$F$16</f>
        <v>365</v>
      </c>
      <c r="P20" s="1"/>
      <c r="Q20" s="14">
        <f>+(N20/$N$28)*O20</f>
        <v>287.54559611772487</v>
      </c>
      <c r="R20" s="20"/>
    </row>
    <row r="21" spans="2:18" ht="15.75" hidden="1" thickBot="1">
      <c r="B21" s="7"/>
      <c r="C21" s="39"/>
      <c r="D21" s="10"/>
      <c r="E21" s="41"/>
      <c r="F21" s="11"/>
      <c r="G21" s="50"/>
      <c r="H21" s="49"/>
      <c r="I21" s="45"/>
      <c r="J21" s="45"/>
      <c r="K21" s="50"/>
      <c r="L21" s="47"/>
      <c r="M21" s="42"/>
      <c r="N21" s="58"/>
      <c r="O21" s="13"/>
      <c r="P21" s="1"/>
      <c r="Q21" s="14"/>
      <c r="R21" s="20"/>
    </row>
    <row r="22" spans="2:18" ht="15.75" hidden="1" thickBot="1">
      <c r="B22" s="7"/>
      <c r="C22" s="39"/>
      <c r="D22" s="10"/>
      <c r="E22" s="41"/>
      <c r="F22" s="11"/>
      <c r="G22" s="50"/>
      <c r="H22" s="49"/>
      <c r="I22" s="45"/>
      <c r="J22" s="45"/>
      <c r="K22" s="50"/>
      <c r="L22" s="47"/>
      <c r="M22" s="42"/>
      <c r="N22" s="58"/>
      <c r="O22" s="13"/>
      <c r="P22" s="1"/>
      <c r="Q22" s="14"/>
      <c r="R22" s="20"/>
    </row>
    <row r="23" spans="2:18" ht="15.75" hidden="1" thickBot="1">
      <c r="B23" s="7"/>
      <c r="C23" s="39"/>
      <c r="D23" s="10"/>
      <c r="E23" s="41"/>
      <c r="F23" s="11"/>
      <c r="G23" s="50"/>
      <c r="H23" s="49"/>
      <c r="I23" s="45"/>
      <c r="J23" s="45"/>
      <c r="K23" s="50"/>
      <c r="L23" s="47"/>
      <c r="M23" s="42"/>
      <c r="N23" s="58"/>
      <c r="O23" s="13"/>
      <c r="P23" s="1"/>
      <c r="Q23" s="14"/>
      <c r="R23" s="20"/>
    </row>
    <row r="24" spans="2:18" ht="15.75" hidden="1" thickBot="1">
      <c r="B24" s="7"/>
      <c r="C24" s="39"/>
      <c r="D24" s="10"/>
      <c r="E24" s="41"/>
      <c r="F24" s="11"/>
      <c r="G24" s="50"/>
      <c r="H24" s="49"/>
      <c r="I24" s="45"/>
      <c r="J24" s="45"/>
      <c r="K24" s="50"/>
      <c r="L24" s="47"/>
      <c r="M24" s="42"/>
      <c r="N24" s="58"/>
      <c r="O24" s="13"/>
      <c r="P24" s="1"/>
      <c r="Q24" s="14"/>
      <c r="R24" s="20"/>
    </row>
    <row r="25" spans="2:18" ht="15.75" hidden="1" thickBot="1">
      <c r="B25" s="7"/>
      <c r="C25" s="39"/>
      <c r="D25" s="10"/>
      <c r="E25" s="41"/>
      <c r="F25" s="11"/>
      <c r="G25" s="50"/>
      <c r="H25" s="49"/>
      <c r="I25" s="45"/>
      <c r="J25" s="50"/>
      <c r="K25" s="50"/>
      <c r="L25" s="47"/>
      <c r="M25" s="42"/>
      <c r="N25" s="58"/>
      <c r="O25" s="13"/>
      <c r="P25" s="1"/>
      <c r="Q25" s="14"/>
      <c r="R25" s="20"/>
    </row>
    <row r="26" spans="2:18" ht="15.75" hidden="1" thickBot="1">
      <c r="B26" s="7"/>
      <c r="C26" s="39"/>
      <c r="D26" s="10"/>
      <c r="E26" s="41"/>
      <c r="F26" s="11"/>
      <c r="G26" s="50"/>
      <c r="H26" s="49"/>
      <c r="I26" s="45"/>
      <c r="J26" s="50"/>
      <c r="K26" s="50"/>
      <c r="L26" s="47"/>
      <c r="M26" s="42"/>
      <c r="N26" s="58"/>
      <c r="O26" s="13"/>
      <c r="P26" s="1"/>
      <c r="Q26" s="14"/>
      <c r="R26" s="20"/>
    </row>
    <row r="27" spans="2:18" ht="15.75" hidden="1" thickBot="1">
      <c r="B27" s="7"/>
      <c r="C27" s="39"/>
      <c r="D27" s="10"/>
      <c r="E27" s="41"/>
      <c r="F27" s="11"/>
      <c r="G27" s="50"/>
      <c r="H27" s="49"/>
      <c r="I27" s="45"/>
      <c r="J27" s="50"/>
      <c r="K27" s="50"/>
      <c r="L27" s="47"/>
      <c r="M27" s="42"/>
      <c r="N27" s="58"/>
      <c r="O27" s="13"/>
      <c r="P27" s="1"/>
      <c r="Q27" s="14"/>
      <c r="R27" s="20"/>
    </row>
    <row r="28" spans="2:18" ht="15.75" thickBot="1">
      <c r="B28" s="40"/>
      <c r="C28" s="39"/>
      <c r="D28" s="40"/>
      <c r="E28" s="17"/>
      <c r="F28" s="65" t="s">
        <v>10</v>
      </c>
      <c r="G28" s="66"/>
      <c r="H28" s="66"/>
      <c r="I28" s="54">
        <f>SUM(I17:I24)</f>
        <v>331900</v>
      </c>
      <c r="J28" s="55">
        <f>SUM(J17:J24)</f>
        <v>1000000</v>
      </c>
      <c r="K28" s="54"/>
      <c r="L28" s="56">
        <f>SUM(L16:L24)</f>
        <v>331900.00000000012</v>
      </c>
      <c r="M28" s="43"/>
      <c r="N28" s="15">
        <f>SUM(N17:N24)</f>
        <v>1000000.0033721966</v>
      </c>
      <c r="O28" s="1"/>
      <c r="P28" s="1"/>
      <c r="Q28" s="1"/>
      <c r="R28" s="20"/>
    </row>
    <row r="29" spans="2:18" ht="15">
      <c r="E29" s="17"/>
      <c r="F29" s="18"/>
      <c r="G29" s="17"/>
      <c r="H29" s="17"/>
      <c r="I29" s="17"/>
      <c r="J29" s="17"/>
      <c r="K29" s="17"/>
      <c r="L29" s="17"/>
      <c r="M29" s="19"/>
      <c r="N29" s="20"/>
      <c r="O29" s="20"/>
      <c r="P29" s="20"/>
      <c r="Q29" s="20"/>
      <c r="R29" s="20"/>
    </row>
    <row r="30" spans="2:18" ht="15">
      <c r="E30" s="17"/>
      <c r="F30" s="17"/>
      <c r="G30" s="17"/>
      <c r="H30" s="17"/>
      <c r="I30" s="17"/>
      <c r="J30" s="17"/>
      <c r="K30" s="17"/>
      <c r="L30" s="17"/>
      <c r="M30" s="19"/>
      <c r="N30" s="20"/>
      <c r="O30" s="20"/>
      <c r="P30" s="20"/>
      <c r="Q30" s="20"/>
      <c r="R30" s="20"/>
    </row>
    <row r="31" spans="2:18" s="1" customFormat="1" ht="26.25" customHeight="1">
      <c r="E31" s="16"/>
      <c r="F31" s="63" t="s">
        <v>11</v>
      </c>
      <c r="G31" s="63"/>
      <c r="H31" s="63"/>
      <c r="I31" s="63"/>
      <c r="J31" s="63"/>
      <c r="K31" s="63"/>
      <c r="L31" s="63"/>
    </row>
    <row r="32" spans="2:18" s="1" customFormat="1" ht="26.25" customHeight="1">
      <c r="E32" s="16"/>
      <c r="F32" s="63"/>
      <c r="G32" s="63"/>
      <c r="H32" s="63"/>
      <c r="I32" s="63"/>
      <c r="J32" s="63"/>
      <c r="K32" s="63"/>
      <c r="L32" s="63"/>
    </row>
    <row r="33" spans="5:18" ht="15">
      <c r="E33" s="17"/>
      <c r="F33" s="18"/>
      <c r="G33" s="17"/>
      <c r="H33" s="17"/>
      <c r="I33" s="17"/>
      <c r="J33" s="17"/>
      <c r="K33" s="17"/>
      <c r="L33" s="17"/>
      <c r="M33" s="19"/>
      <c r="N33" s="20"/>
      <c r="O33" s="20"/>
      <c r="P33" s="20"/>
      <c r="Q33" s="20"/>
      <c r="R33" s="20"/>
    </row>
    <row r="34" spans="5:18" ht="15">
      <c r="E34" s="17"/>
      <c r="F34" s="18"/>
      <c r="G34" s="17"/>
      <c r="H34" s="17"/>
      <c r="I34" s="17"/>
      <c r="J34" s="17"/>
      <c r="K34" s="17"/>
      <c r="L34" s="17"/>
      <c r="M34" s="19"/>
      <c r="N34" s="20"/>
      <c r="O34" s="20"/>
      <c r="P34" s="20"/>
      <c r="Q34" s="20"/>
      <c r="R34" s="20"/>
    </row>
    <row r="35" spans="5:18" ht="15">
      <c r="E35" s="17"/>
      <c r="F35" s="18"/>
      <c r="G35" s="17"/>
      <c r="H35" s="17"/>
      <c r="I35" s="17"/>
      <c r="J35" s="17"/>
      <c r="K35" s="17"/>
      <c r="L35" s="17"/>
      <c r="M35" s="19"/>
      <c r="N35" s="20"/>
      <c r="O35" s="20"/>
      <c r="P35" s="20"/>
      <c r="Q35" s="20"/>
      <c r="R35" s="20"/>
    </row>
    <row r="36" spans="5:18" ht="15">
      <c r="E36" s="17"/>
      <c r="F36" s="18"/>
      <c r="G36" s="17"/>
      <c r="H36" s="17"/>
      <c r="I36" s="17"/>
      <c r="J36" s="17"/>
      <c r="K36" s="17"/>
      <c r="L36" s="17"/>
      <c r="M36" s="19"/>
      <c r="N36" s="20"/>
      <c r="O36" s="20"/>
      <c r="P36" s="20"/>
      <c r="Q36" s="20"/>
      <c r="R36" s="20"/>
    </row>
    <row r="37" spans="5:18" ht="15">
      <c r="E37" s="17"/>
      <c r="F37" s="18"/>
      <c r="G37" s="17"/>
      <c r="H37" s="17"/>
      <c r="I37" s="17"/>
      <c r="J37" s="17"/>
      <c r="K37" s="17"/>
      <c r="L37" s="17"/>
      <c r="M37" s="19"/>
      <c r="N37" s="20"/>
      <c r="O37" s="20"/>
      <c r="P37" s="20"/>
      <c r="Q37" s="20"/>
      <c r="R37" s="20"/>
    </row>
    <row r="38" spans="5:18" ht="15">
      <c r="E38" s="17"/>
      <c r="F38" s="18"/>
      <c r="G38" s="17"/>
      <c r="H38" s="17"/>
      <c r="I38" s="17"/>
      <c r="J38" s="17"/>
      <c r="K38" s="17"/>
      <c r="L38" s="17"/>
      <c r="M38" s="19"/>
      <c r="N38" s="20"/>
      <c r="O38" s="20"/>
      <c r="P38" s="20"/>
      <c r="Q38" s="20"/>
      <c r="R38" s="20"/>
    </row>
    <row r="39" spans="5:18" ht="15">
      <c r="E39" s="17"/>
      <c r="F39" s="18"/>
      <c r="G39" s="17"/>
      <c r="H39" s="17"/>
      <c r="I39" s="17"/>
      <c r="J39" s="17"/>
      <c r="K39" s="17"/>
      <c r="L39" s="17"/>
      <c r="M39" s="19"/>
      <c r="N39" s="20"/>
      <c r="O39" s="20"/>
      <c r="P39" s="20"/>
      <c r="Q39" s="20"/>
      <c r="R39" s="20"/>
    </row>
    <row r="40" spans="5:18" ht="15" customHeight="1"/>
    <row r="41" spans="5:18" ht="15" customHeight="1"/>
    <row r="42" spans="5:18" ht="15" customHeight="1"/>
    <row r="43" spans="5:18" ht="15" customHeight="1"/>
    <row r="44" spans="5:18" ht="15" customHeight="1"/>
    <row r="45" spans="5:18" ht="15" customHeight="1"/>
    <row r="46" spans="5:18" ht="15" customHeight="1"/>
    <row r="47" spans="5:18" ht="15" customHeight="1"/>
    <row r="48" spans="5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</sheetData>
  <sheetProtection algorithmName="SHA-512" hashValue="1020RGYRdtJzqgOJBABhvqU2hV2Gc2gatmSgXxQVjhfXmU8DFJOiP7asMniGjgztiQ/zUpRqWatptCb0pTnWdw==" saltValue="YqogQLhm838qy1VIXnndmA==" spinCount="100000" sheet="1" selectLockedCells="1"/>
  <mergeCells count="6">
    <mergeCell ref="F31:L32"/>
    <mergeCell ref="J9:K9"/>
    <mergeCell ref="J10:K10"/>
    <mergeCell ref="J11:K11"/>
    <mergeCell ref="J12:K12"/>
    <mergeCell ref="F28:H28"/>
  </mergeCells>
  <pageMargins left="0.39370078740157483" right="0.39370078740157483" top="0.39370078740157483" bottom="0.39370078740157483" header="0" footer="0"/>
  <pageSetup paperSize="9" scale="82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ON Bco Supervielle S.A. Clase K</vt:lpstr>
      <vt:lpstr>ON Bco Supervielle S.A Clase L</vt:lpstr>
      <vt:lpstr>'ON Bco Supervielle S.A Clase L'!Área_de_impresión</vt:lpstr>
      <vt:lpstr>'ON Bco Supervielle S.A. Clase K'!Área_de_impresión</vt:lpstr>
    </vt:vector>
  </TitlesOfParts>
  <Company>BBVA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a64288</dc:creator>
  <cp:lastModifiedBy>Allaria Office</cp:lastModifiedBy>
  <cp:lastPrinted>2015-07-31T16:30:16Z</cp:lastPrinted>
  <dcterms:created xsi:type="dcterms:W3CDTF">2011-08-09T15:22:30Z</dcterms:created>
  <dcterms:modified xsi:type="dcterms:W3CDTF">2025-02-05T13:48:50Z</dcterms:modified>
</cp:coreProperties>
</file>