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Supervielle SA\Clase N y O\"/>
    </mc:Choice>
  </mc:AlternateContent>
  <xr:revisionPtr revIDLastSave="0" documentId="13_ncr:1_{E0DC1A06-ED30-46D8-BE33-D9C6A9ECD7B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N Bco Supervielle S.A Clase N" sheetId="13" r:id="rId1"/>
    <sheet name="ON Bco Supervielle S.A. Clase O" sheetId="12" r:id="rId2"/>
  </sheets>
  <definedNames>
    <definedName name="_xlnm.Print_Area" localSheetId="0">'ON Bco Supervielle S.A Clase N'!$A$4:$P$22</definedName>
    <definedName name="_xlnm.Print_Area" localSheetId="1">'ON Bco Supervielle S.A. Clase O'!$A$4:$P$20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2" l="1"/>
  <c r="O18" i="13"/>
  <c r="J18" i="13"/>
  <c r="H18" i="13" l="1"/>
  <c r="F18" i="13"/>
  <c r="D18" i="13"/>
  <c r="C18" i="13"/>
  <c r="B18" i="13"/>
  <c r="C16" i="12" l="1"/>
  <c r="B17" i="13"/>
  <c r="C16" i="13"/>
  <c r="J16" i="12"/>
  <c r="D16" i="13"/>
  <c r="F16" i="13"/>
  <c r="G16" i="13"/>
  <c r="K16" i="13" s="1"/>
  <c r="G17" i="13" s="1"/>
  <c r="I17" i="13" s="1"/>
  <c r="C17" i="13"/>
  <c r="J28" i="13"/>
  <c r="L16" i="13" l="1"/>
  <c r="B16" i="13"/>
  <c r="K17" i="13"/>
  <c r="G18" i="13" s="1"/>
  <c r="C15" i="12"/>
  <c r="D17" i="13" l="1"/>
  <c r="F17" i="13" s="1"/>
  <c r="H17" i="13"/>
  <c r="K18" i="13"/>
  <c r="G19" i="13" s="1"/>
  <c r="D15" i="12"/>
  <c r="B15" i="12" s="1"/>
  <c r="J26" i="12"/>
  <c r="D16" i="12" l="1"/>
  <c r="H16" i="12" s="1"/>
  <c r="O17" i="13"/>
  <c r="L17" i="13"/>
  <c r="K19" i="13"/>
  <c r="G20" i="13" s="1"/>
  <c r="F15" i="12"/>
  <c r="F16" i="12" l="1"/>
  <c r="I18" i="13"/>
  <c r="I19" i="13"/>
  <c r="L19" i="13" s="1"/>
  <c r="K20" i="13"/>
  <c r="G15" i="12"/>
  <c r="L15" i="12" l="1"/>
  <c r="K15" i="12"/>
  <c r="L18" i="13"/>
  <c r="I20" i="13"/>
  <c r="L20" i="13" s="1"/>
  <c r="L9" i="13" l="1"/>
  <c r="L10" i="13" s="1"/>
  <c r="I28" i="13"/>
  <c r="G16" i="12"/>
  <c r="I16" i="12" s="1"/>
  <c r="L28" i="13"/>
  <c r="L16" i="12" l="1"/>
  <c r="L9" i="12" s="1"/>
  <c r="K16" i="12"/>
  <c r="N18" i="13"/>
  <c r="N17" i="13"/>
  <c r="I26" i="12"/>
  <c r="L26" i="12" l="1"/>
  <c r="N17" i="12"/>
  <c r="L10" i="12"/>
  <c r="N16" i="12"/>
  <c r="N28" i="13"/>
  <c r="L12" i="13" s="1"/>
  <c r="N26" i="12" l="1"/>
  <c r="Q18" i="12" s="1"/>
  <c r="Q17" i="13"/>
  <c r="Q18" i="13"/>
  <c r="Q20" i="13"/>
  <c r="Q19" i="13"/>
  <c r="Q17" i="12" l="1"/>
  <c r="Q16" i="12"/>
  <c r="L11" i="13"/>
  <c r="L12" i="12"/>
  <c r="L11" i="12" l="1"/>
</calcChain>
</file>

<file path=xl/sharedStrings.xml><?xml version="1.0" encoding="utf-8"?>
<sst xmlns="http://schemas.openxmlformats.org/spreadsheetml/2006/main" count="47" uniqueCount="35">
  <si>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</si>
  <si>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</si>
  <si>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</si>
  <si>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</si>
  <si>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</si>
  <si>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</si>
  <si>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</si>
  <si>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</si>
  <si>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</si>
  <si>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</si>
  <si>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</si>
  <si>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</si>
  <si>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</si>
  <si>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Capital (USD)</t>
  </si>
  <si>
    <t>Intereses (USD)</t>
  </si>
  <si>
    <t>Amortización (USD)</t>
  </si>
  <si>
    <t>Capital Residual (USD)</t>
  </si>
  <si>
    <t>Flujo (USD)</t>
  </si>
  <si>
    <t>VN (USD)</t>
  </si>
  <si>
    <t>Flujo (AR$)</t>
  </si>
  <si>
    <t>Capital Residual (AR$)</t>
  </si>
  <si>
    <t>Amortización (AR$)</t>
  </si>
  <si>
    <t>Intereses (AR$)</t>
  </si>
  <si>
    <t>Capital (AR$)</t>
  </si>
  <si>
    <t>TAMAR Proyectada</t>
  </si>
  <si>
    <t>Margen a licitar</t>
  </si>
  <si>
    <t>TNA (90 d)</t>
  </si>
  <si>
    <t>VN (AR$)</t>
  </si>
  <si>
    <t>Fecha</t>
  </si>
  <si>
    <t>día de pago</t>
  </si>
  <si>
    <t>TNA (180 d)</t>
  </si>
  <si>
    <t>Obligaciones Negociables Banco Supervielle Clase N</t>
  </si>
  <si>
    <t>Pesos Tamar - 6 meses</t>
  </si>
  <si>
    <t>Obligaciones Negociables Banco Supervielle S.A. Clase O</t>
  </si>
  <si>
    <t>Dólar Cable - 180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</si>
</sst>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  <numFmt numFmtId="176" formatCode="dd/mm/yyyy;@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71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70" fontId="12" fillId="0" borderId="0" xfId="5" applyNumberFormat="1" applyFont="1" applyAlignment="1" applyProtection="1"/>
    <xf numFmtId="175" fontId="8" fillId="3" borderId="2" xfId="1" applyNumberFormat="1" applyFont="1" applyFill="1" applyBorder="1" applyProtection="1">
      <protection locked="0" hidden="1"/>
    </xf>
    <xf numFmtId="174" fontId="10" fillId="5" borderId="0" xfId="1" applyNumberFormat="1" applyFont="1" applyFill="1" applyBorder="1" applyProtection="1">
      <protection hidden="1"/>
    </xf>
    <xf numFmtId="0" fontId="9" fillId="5" borderId="0" xfId="0" applyFont="1" applyFill="1" applyAlignment="1" applyProtection="1">
      <alignment horizontal="right" indent="1"/>
      <protection hidden="1"/>
    </xf>
    <xf numFmtId="10" fontId="8" fillId="5" borderId="0" xfId="1" applyNumberFormat="1" applyFont="1" applyFill="1" applyBorder="1" applyProtection="1">
      <protection hidden="1"/>
    </xf>
    <xf numFmtId="165" fontId="5" fillId="0" borderId="0" xfId="2" applyFont="1" applyProtection="1">
      <protection hidden="1"/>
    </xf>
    <xf numFmtId="170" fontId="5" fillId="0" borderId="0" xfId="2" applyNumberFormat="1" applyFont="1" applyProtection="1">
      <protection hidden="1"/>
    </xf>
    <xf numFmtId="176" fontId="5" fillId="2" borderId="4" xfId="0" applyNumberFormat="1" applyFont="1" applyFill="1" applyBorder="1" applyProtection="1">
      <protection hidden="1"/>
    </xf>
    <xf numFmtId="176" fontId="5" fillId="2" borderId="7" xfId="0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1690686</xdr:colOff>
      <xdr:row>1</xdr:row>
      <xdr:rowOff>53810</xdr:rowOff>
    </xdr:from>
    <xdr:ext cx="1289960" cy="449678"/>
    <xdr:pic>
      <xdr:nvPicPr>
        <xdr:cNvPr id="2" name="Imagen 1">
          <a:extLst>
            <a:ext uri="{FF2B5EF4-FFF2-40B4-BE49-F238E27FC236}">
              <a16:creationId xmlns:a16="http://schemas.microsoft.com/office/drawing/2014/main" id="{7834DF5A-3F58-4437-A2E0-8048B19F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6761" y="244310"/>
          <a:ext cx="1289960" cy="449678"/>
        </a:xfrm>
        <a:prstGeom prst="rect">
          <a:avLst/>
        </a:prstGeom>
      </xdr:spPr>
    </xdr:pic>
    <xdr:clientData/>
  </xdr:oneCellAnchor>
  <xdr:twoCellAnchor editAs="oneCell">
    <xdr:from>
      <xdr:col>4</xdr:col>
      <xdr:colOff>518582</xdr:colOff>
      <xdr:row>0</xdr:row>
      <xdr:rowOff>95251</xdr:rowOff>
    </xdr:from>
    <xdr:to>
      <xdr:col>5</xdr:col>
      <xdr:colOff>1735676</xdr:colOff>
      <xdr:row>5</xdr:row>
      <xdr:rowOff>28223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C2F5BD-4367-40DB-BDB0-2EFD8F6F5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99" y="95251"/>
          <a:ext cx="1852094" cy="885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1295781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1918428</xdr:colOff>
      <xdr:row>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95C14-D06E-4A5D-801B-A1C316A8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0" y="111125"/>
          <a:ext cx="1852094" cy="853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1B2B-9D2F-4F07-8837-CEF671E3F495}">
  <sheetPr>
    <pageSetUpPr fitToPage="1"/>
  </sheetPr>
  <dimension ref="A1:CU57"/>
  <sheetViews>
    <sheetView showGridLines="0" tabSelected="1" topLeftCell="E5" zoomScale="80" zoomScaleNormal="80" workbookViewId="0">
      <selection activeCell="G9" sqref="G9"/>
    </sheetView>
  </sheetViews>
  <sheetFormatPr baseColWidth="10" defaultColWidth="11.42578125" defaultRowHeight="0" customHeight="1" zeroHeight="1" outlineLevelCol="1"/>
  <cols>
    <col min="1" max="1" width="5.5703125" style="21" hidden="1" customWidth="1"/>
    <col min="2" max="2" width="36.140625" style="21" hidden="1" customWidth="1" outlineLevel="1"/>
    <col min="3" max="3" width="21.140625" style="21" hidden="1" customWidth="1" outlineLevel="1"/>
    <col min="4" max="4" width="35.28515625" style="21" hidden="1" customWidth="1" outlineLevel="1"/>
    <col min="5" max="5" width="9.5703125" style="28" customWidth="1" outlineLevel="1"/>
    <col min="6" max="6" width="36" style="44" customWidth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7" style="21" hidden="1" customWidth="1" outlineLevel="1"/>
    <col min="16" max="16" width="14" style="21" hidden="1" customWidth="1" outlineLevel="1"/>
    <col min="17" max="17" width="58.4257812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7" width="0" style="21" hidden="1" customWidth="1" outlineLevel="1" collapsed="1"/>
    <col min="98" max="98" width="0" style="21" hidden="1" customWidth="1" outlineLevel="1"/>
    <col min="99" max="99" width="11.42578125" style="21" outlineLevel="1" collapsed="1"/>
    <col min="100" max="16384" width="11.42578125" style="21" outlineLevel="1"/>
  </cols>
  <sheetData>
    <row r="1" spans="2:18" ht="15" customHeight="1"/>
    <row r="2" spans="2:18" ht="15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 ht="15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 ht="15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 ht="15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 ht="15">
      <c r="E6" s="17"/>
      <c r="F6" s="2" t="s">
        <v>31</v>
      </c>
      <c r="G6" s="22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 ht="15">
      <c r="E7" s="17"/>
      <c r="F7" s="2" t="s">
        <v>32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 ht="15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 ht="15">
      <c r="E9" s="17"/>
      <c r="F9" s="23" t="s">
        <v>27</v>
      </c>
      <c r="G9" s="24">
        <v>1000000</v>
      </c>
      <c r="H9" s="17"/>
      <c r="I9" s="17"/>
      <c r="J9" s="68" t="s">
        <v>0</v>
      </c>
      <c r="K9" s="68"/>
      <c r="L9" s="3">
        <f>+XIRR(L16:L20,F16:F20)</f>
        <v>0.44157598614692684</v>
      </c>
      <c r="M9" s="4"/>
      <c r="N9" s="20"/>
      <c r="O9" s="20"/>
      <c r="P9" s="20"/>
      <c r="Q9" s="20"/>
      <c r="R9" s="20"/>
    </row>
    <row r="10" spans="2:18" ht="15">
      <c r="E10" s="17"/>
      <c r="F10" s="23" t="s">
        <v>6</v>
      </c>
      <c r="G10" s="25">
        <v>45789</v>
      </c>
      <c r="H10" s="17"/>
      <c r="I10" s="17"/>
      <c r="J10" s="68" t="s">
        <v>26</v>
      </c>
      <c r="K10" s="68"/>
      <c r="L10" s="3">
        <f>+(((1+L9)^(180/365)-1)*(365/180))</f>
        <v>0.40079543595565403</v>
      </c>
      <c r="M10" s="60"/>
      <c r="N10" s="20"/>
      <c r="O10" s="20"/>
      <c r="P10" s="20"/>
      <c r="Q10" s="20"/>
      <c r="R10" s="20"/>
    </row>
    <row r="11" spans="2:18" ht="15">
      <c r="E11" s="17"/>
      <c r="F11" s="23" t="s">
        <v>25</v>
      </c>
      <c r="G11" s="57">
        <v>3.5000000000000003E-2</v>
      </c>
      <c r="H11" s="17"/>
      <c r="I11" s="17"/>
      <c r="J11" s="68" t="s">
        <v>2</v>
      </c>
      <c r="K11" s="68"/>
      <c r="L11" s="27">
        <f>+SUM(Q17:Q20)/(365/12)</f>
        <v>5.7829508403628651</v>
      </c>
      <c r="M11" s="26"/>
      <c r="N11" s="20"/>
      <c r="O11" s="20"/>
      <c r="P11" s="20"/>
      <c r="Q11" s="20"/>
      <c r="R11" s="20"/>
    </row>
    <row r="12" spans="2:18" ht="15">
      <c r="E12" s="17"/>
      <c r="F12" s="23" t="s">
        <v>24</v>
      </c>
      <c r="G12" s="59">
        <v>0.34812500000000002</v>
      </c>
      <c r="H12" s="31"/>
      <c r="I12" s="22"/>
      <c r="J12" s="68" t="s">
        <v>8</v>
      </c>
      <c r="K12" s="68"/>
      <c r="L12" s="3">
        <f>+N28/G16</f>
        <v>1.0000000007822902</v>
      </c>
      <c r="M12" s="29"/>
      <c r="N12" s="30"/>
      <c r="O12" s="20"/>
      <c r="P12" s="20"/>
      <c r="Q12" s="20"/>
      <c r="R12" s="20"/>
    </row>
    <row r="13" spans="2:18" ht="15">
      <c r="E13" s="31"/>
      <c r="F13" s="31"/>
      <c r="G13" s="31"/>
      <c r="H13" s="31"/>
      <c r="I13" s="22"/>
      <c r="J13" s="61"/>
      <c r="K13" s="61"/>
      <c r="L13" s="62"/>
      <c r="M13" s="29"/>
      <c r="N13" s="30"/>
      <c r="O13" s="20"/>
      <c r="P13" s="20"/>
      <c r="Q13" s="20"/>
      <c r="R13" s="20"/>
    </row>
    <row r="14" spans="2:18" ht="15.75" thickBot="1">
      <c r="E14" s="17"/>
      <c r="F14" s="18"/>
      <c r="G14" s="17"/>
      <c r="H14" s="17"/>
      <c r="I14" s="17"/>
      <c r="J14" s="17"/>
      <c r="K14" s="17"/>
      <c r="L14" s="17"/>
      <c r="M14" s="32"/>
      <c r="N14" s="30"/>
      <c r="O14" s="20"/>
      <c r="P14" s="20"/>
      <c r="Q14" s="20"/>
      <c r="R14" s="20"/>
    </row>
    <row r="15" spans="2:18" s="34" customFormat="1" ht="28.5" customHeight="1" thickBot="1">
      <c r="B15" s="35" t="s">
        <v>28</v>
      </c>
      <c r="C15" s="35" t="s">
        <v>7</v>
      </c>
      <c r="D15" s="35" t="s">
        <v>29</v>
      </c>
      <c r="E15" s="36"/>
      <c r="F15" s="48" t="s">
        <v>3</v>
      </c>
      <c r="G15" s="51" t="s">
        <v>23</v>
      </c>
      <c r="H15" s="51" t="s">
        <v>4</v>
      </c>
      <c r="I15" s="51" t="s">
        <v>22</v>
      </c>
      <c r="J15" s="51" t="s">
        <v>21</v>
      </c>
      <c r="K15" s="51" t="s">
        <v>20</v>
      </c>
      <c r="L15" s="52" t="s">
        <v>19</v>
      </c>
      <c r="M15" s="37"/>
      <c r="N15" s="5" t="s">
        <v>1</v>
      </c>
      <c r="O15" s="5" t="s">
        <v>5</v>
      </c>
      <c r="P15" s="6"/>
      <c r="Q15" s="5" t="s">
        <v>9</v>
      </c>
      <c r="R15" s="38"/>
    </row>
    <row r="16" spans="2:18" ht="15">
      <c r="B16" s="7">
        <f>+D16</f>
        <v>45789</v>
      </c>
      <c r="C16" s="53">
        <f>+$G$11+$G$12</f>
        <v>0.38312500000000005</v>
      </c>
      <c r="D16" s="7">
        <f>+G10</f>
        <v>45789</v>
      </c>
      <c r="E16" s="41"/>
      <c r="F16" s="8">
        <f>+G10</f>
        <v>45789</v>
      </c>
      <c r="G16" s="50">
        <f>+G9</f>
        <v>1000000</v>
      </c>
      <c r="H16" s="46"/>
      <c r="I16" s="45"/>
      <c r="J16" s="45"/>
      <c r="K16" s="50">
        <f>+G16-J16</f>
        <v>1000000</v>
      </c>
      <c r="L16" s="47">
        <f>-G16</f>
        <v>-1000000</v>
      </c>
      <c r="M16" s="42"/>
      <c r="N16" s="9"/>
      <c r="O16" s="9"/>
      <c r="P16" s="1"/>
      <c r="Q16" s="1"/>
      <c r="R16" s="20"/>
    </row>
    <row r="17" spans="2:18" ht="15">
      <c r="B17" s="7">
        <f>+EDATE(B16,3)</f>
        <v>45881</v>
      </c>
      <c r="C17" s="53">
        <f>+$G$11+$G$12</f>
        <v>0.38312500000000005</v>
      </c>
      <c r="D17" s="10">
        <f>+B17</f>
        <v>45881</v>
      </c>
      <c r="E17" s="41"/>
      <c r="F17" s="11">
        <f>+D17</f>
        <v>45881</v>
      </c>
      <c r="G17" s="50">
        <f>+K16</f>
        <v>1000000</v>
      </c>
      <c r="H17" s="49">
        <f>+B17-B16</f>
        <v>92</v>
      </c>
      <c r="I17" s="45">
        <f>+G17*($G$11+$G$12)*(H17)/365</f>
        <v>96568.493150684953</v>
      </c>
      <c r="J17" s="45">
        <v>0</v>
      </c>
      <c r="K17" s="50">
        <f>+G17-J17</f>
        <v>1000000</v>
      </c>
      <c r="L17" s="47">
        <f>+I17+J17</f>
        <v>96568.493150684953</v>
      </c>
      <c r="M17" s="42"/>
      <c r="N17" s="58">
        <f>+L17/(1+$L$9)^((O17)/365)</f>
        <v>88064.260275009627</v>
      </c>
      <c r="O17" s="13">
        <f>+F17-$F$16</f>
        <v>92</v>
      </c>
      <c r="P17" s="1"/>
      <c r="Q17" s="14">
        <f>+(N17/$N$28)*O17</f>
        <v>8.1019119389628393</v>
      </c>
      <c r="R17" s="20"/>
    </row>
    <row r="18" spans="2:18" ht="15.75" thickBot="1">
      <c r="B18" s="7">
        <f>+EDATE(B17,3)</f>
        <v>45973</v>
      </c>
      <c r="C18" s="53">
        <f>+$G$11+$G$12</f>
        <v>0.38312500000000005</v>
      </c>
      <c r="D18" s="10">
        <f>+B18</f>
        <v>45973</v>
      </c>
      <c r="E18" s="41"/>
      <c r="F18" s="11">
        <f>+D18</f>
        <v>45973</v>
      </c>
      <c r="G18" s="50">
        <f>+K17</f>
        <v>1000000</v>
      </c>
      <c r="H18" s="49">
        <f>+B18-B17</f>
        <v>92</v>
      </c>
      <c r="I18" s="45">
        <f>+G18*($G$11+$G$12)*(H18)/365</f>
        <v>96568.493150684953</v>
      </c>
      <c r="J18" s="45">
        <f>+G9</f>
        <v>1000000</v>
      </c>
      <c r="K18" s="50">
        <f>+G18-J18</f>
        <v>0</v>
      </c>
      <c r="L18" s="47">
        <f>+I18+J18</f>
        <v>1096568.493150685</v>
      </c>
      <c r="M18" s="42"/>
      <c r="N18" s="58">
        <f>+L18/(1+$L$9)^((O18)/365)</f>
        <v>911935.74050728045</v>
      </c>
      <c r="O18" s="13">
        <f>+F18-$F$16</f>
        <v>184</v>
      </c>
      <c r="P18" s="1"/>
      <c r="Q18" s="14">
        <f>+(N18/$N$28)*O18</f>
        <v>167.79617612207431</v>
      </c>
      <c r="R18" s="20"/>
    </row>
    <row r="19" spans="2:18" ht="15" hidden="1">
      <c r="B19" s="7"/>
      <c r="C19" s="53"/>
      <c r="D19" s="10"/>
      <c r="E19" s="41"/>
      <c r="F19" s="11"/>
      <c r="G19" s="50">
        <f>+K18</f>
        <v>0</v>
      </c>
      <c r="H19" s="49"/>
      <c r="I19" s="45">
        <f>+G19*($G$11+$G$12)*(H19)/365</f>
        <v>0</v>
      </c>
      <c r="J19" s="45">
        <v>0</v>
      </c>
      <c r="K19" s="50">
        <f>+G19-J19</f>
        <v>0</v>
      </c>
      <c r="L19" s="47">
        <f>+I19+J19</f>
        <v>0</v>
      </c>
      <c r="M19" s="42"/>
      <c r="N19" s="58"/>
      <c r="O19" s="13"/>
      <c r="P19" s="1"/>
      <c r="Q19" s="14">
        <f>+(N19/$N$28)*O19</f>
        <v>0</v>
      </c>
      <c r="R19" s="20"/>
    </row>
    <row r="20" spans="2:18" ht="15" hidden="1">
      <c r="B20" s="7"/>
      <c r="C20" s="53"/>
      <c r="D20" s="10"/>
      <c r="E20" s="41"/>
      <c r="F20" s="11"/>
      <c r="G20" s="50">
        <f>+K19</f>
        <v>0</v>
      </c>
      <c r="H20" s="49"/>
      <c r="I20" s="45">
        <f>+G20*($G$11+$G$12)*(H20)/365</f>
        <v>0</v>
      </c>
      <c r="J20" s="50"/>
      <c r="K20" s="50">
        <f>+G20-J20</f>
        <v>0</v>
      </c>
      <c r="L20" s="47">
        <f>+I20+J20</f>
        <v>0</v>
      </c>
      <c r="M20" s="42"/>
      <c r="N20" s="58"/>
      <c r="O20" s="13"/>
      <c r="P20" s="1"/>
      <c r="Q20" s="14">
        <f>+(N20/$N$28)*O20</f>
        <v>0</v>
      </c>
      <c r="R20" s="20"/>
    </row>
    <row r="21" spans="2:18" ht="15" hidden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58"/>
      <c r="O21" s="13"/>
      <c r="P21" s="1"/>
      <c r="Q21" s="14"/>
      <c r="R21" s="20"/>
    </row>
    <row r="22" spans="2:18" ht="15" hidden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58"/>
      <c r="O22" s="13"/>
      <c r="P22" s="1"/>
      <c r="Q22" s="14"/>
      <c r="R22" s="20"/>
    </row>
    <row r="23" spans="2:18" ht="15" hidden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58"/>
      <c r="O23" s="13"/>
      <c r="P23" s="1"/>
      <c r="Q23" s="14"/>
      <c r="R23" s="20"/>
    </row>
    <row r="24" spans="2:18" ht="15" hidden="1">
      <c r="B24" s="7"/>
      <c r="C24" s="39"/>
      <c r="D24" s="10"/>
      <c r="E24" s="41"/>
      <c r="F24" s="11"/>
      <c r="G24" s="50"/>
      <c r="H24" s="49"/>
      <c r="I24" s="45"/>
      <c r="J24" s="45"/>
      <c r="K24" s="50"/>
      <c r="L24" s="47"/>
      <c r="M24" s="42"/>
      <c r="N24" s="58"/>
      <c r="O24" s="13"/>
      <c r="P24" s="1"/>
      <c r="Q24" s="14"/>
      <c r="R24" s="20"/>
    </row>
    <row r="25" spans="2:18" ht="15" hidden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58"/>
      <c r="O25" s="13"/>
      <c r="P25" s="1"/>
      <c r="Q25" s="14"/>
      <c r="R25" s="20"/>
    </row>
    <row r="26" spans="2:18" ht="15" hidden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58"/>
      <c r="O26" s="13"/>
      <c r="P26" s="1"/>
      <c r="Q26" s="14"/>
      <c r="R26" s="20"/>
    </row>
    <row r="27" spans="2:18" ht="15.75" hidden="1" thickBot="1">
      <c r="B27" s="7"/>
      <c r="C27" s="39"/>
      <c r="D27" s="10"/>
      <c r="E27" s="41"/>
      <c r="F27" s="11"/>
      <c r="G27" s="50"/>
      <c r="H27" s="49"/>
      <c r="I27" s="45"/>
      <c r="J27" s="50"/>
      <c r="K27" s="50"/>
      <c r="L27" s="47"/>
      <c r="M27" s="42"/>
      <c r="N27" s="58"/>
      <c r="O27" s="13"/>
      <c r="P27" s="1"/>
      <c r="Q27" s="14"/>
      <c r="R27" s="20"/>
    </row>
    <row r="28" spans="2:18" ht="15.75" thickBot="1">
      <c r="B28" s="40"/>
      <c r="C28" s="39"/>
      <c r="D28" s="40"/>
      <c r="E28" s="17"/>
      <c r="F28" s="69" t="s">
        <v>10</v>
      </c>
      <c r="G28" s="70"/>
      <c r="H28" s="70"/>
      <c r="I28" s="54">
        <f>SUM(I17:I24)</f>
        <v>193136.98630136991</v>
      </c>
      <c r="J28" s="55">
        <f>SUM(J17:J24)</f>
        <v>1000000</v>
      </c>
      <c r="K28" s="54"/>
      <c r="L28" s="56">
        <f>SUM(L16:L24)</f>
        <v>193136.98630136997</v>
      </c>
      <c r="M28" s="43"/>
      <c r="N28" s="15">
        <f>SUM(N17:N24)</f>
        <v>1000000.0007822901</v>
      </c>
      <c r="O28" s="1"/>
      <c r="P28" s="1"/>
      <c r="Q28" s="1"/>
      <c r="R28" s="20"/>
    </row>
    <row r="29" spans="2:18" ht="15">
      <c r="E29" s="17"/>
      <c r="F29" s="18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ht="15">
      <c r="E30" s="17"/>
      <c r="F30" s="17"/>
      <c r="G30" s="17"/>
      <c r="H30" s="17"/>
      <c r="I30" s="17"/>
      <c r="J30" s="17"/>
      <c r="K30" s="17"/>
      <c r="L30" s="17"/>
      <c r="M30" s="19"/>
      <c r="N30" s="20"/>
      <c r="O30" s="20"/>
      <c r="P30" s="20"/>
      <c r="Q30" s="20"/>
      <c r="R30" s="20"/>
    </row>
    <row r="31" spans="2:18" s="1" customFormat="1" ht="26.25" customHeight="1">
      <c r="E31" s="16"/>
      <c r="F31" s="67" t="s">
        <v>11</v>
      </c>
      <c r="G31" s="67"/>
      <c r="H31" s="67"/>
      <c r="I31" s="67"/>
      <c r="J31" s="67"/>
      <c r="K31" s="67"/>
      <c r="L31" s="67"/>
    </row>
    <row r="32" spans="2:18" s="1" customFormat="1" ht="26.25" customHeight="1">
      <c r="E32" s="16"/>
      <c r="F32" s="67"/>
      <c r="G32" s="67"/>
      <c r="H32" s="67"/>
      <c r="I32" s="67"/>
      <c r="J32" s="67"/>
      <c r="K32" s="67"/>
      <c r="L32" s="67"/>
    </row>
    <row r="33" spans="5:18" ht="15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 ht="15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 ht="15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 ht="15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 ht="15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5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>
      <c r="E39" s="17"/>
      <c r="F39" s="18"/>
      <c r="G39" s="17"/>
      <c r="H39" s="17"/>
      <c r="I39" s="17"/>
      <c r="J39" s="17"/>
      <c r="K39" s="17"/>
      <c r="L39" s="17"/>
      <c r="M39" s="19"/>
      <c r="N39" s="20"/>
      <c r="O39" s="20"/>
      <c r="P39" s="20"/>
      <c r="Q39" s="20"/>
      <c r="R39" s="20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UMt44hVAQ2OTb2w2irBeVKHUK9wcxwP/HfG9CJNUU88UaUu7FosOCbLfs1zXg/gQgdlgUqyN5191GNSk18M/rQ==" saltValue="/uizTrR7PZENnIcDTk9Cxg==" spinCount="100000" sheet="1" selectLockedCells="1"/>
  <mergeCells count="6">
    <mergeCell ref="F31:L32"/>
    <mergeCell ref="J9:K9"/>
    <mergeCell ref="J10:K10"/>
    <mergeCell ref="J11:K11"/>
    <mergeCell ref="J12:K12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U56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40.1406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0" style="21" hidden="1" customWidth="1" outlineLevel="1"/>
    <col min="98" max="98" width="0" style="21" hidden="1" customWidth="1" outlineLevel="1" collapsed="1"/>
    <col min="99" max="99" width="11.42578125" style="21" outlineLevel="1" collapsed="1"/>
    <col min="100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33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34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18</v>
      </c>
      <c r="G9" s="24">
        <v>1200</v>
      </c>
      <c r="H9" s="17"/>
      <c r="I9" s="17"/>
      <c r="J9" s="68" t="s">
        <v>0</v>
      </c>
      <c r="K9" s="68"/>
      <c r="L9" s="3">
        <f>+XIRR(L15:L18,F15:F18)</f>
        <v>1.002534329891205E-2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45789</v>
      </c>
      <c r="H10" s="17"/>
      <c r="I10" s="17"/>
      <c r="J10" s="68" t="s">
        <v>30</v>
      </c>
      <c r="K10" s="68"/>
      <c r="L10" s="3">
        <f>+NOMINAL(L9,4)</f>
        <v>9.9878718928101407E-3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57">
        <v>0.01</v>
      </c>
      <c r="H11" s="17"/>
      <c r="I11" s="17"/>
      <c r="J11" s="68" t="s">
        <v>2</v>
      </c>
      <c r="K11" s="68"/>
      <c r="L11" s="27">
        <f>+SUM(Q16:Q18)/(365/12)</f>
        <v>5.9178082191780819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68" t="s">
        <v>8</v>
      </c>
      <c r="K12" s="68"/>
      <c r="L12" s="3">
        <f>+N26/G15</f>
        <v>1.0000000001575344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1" t="s">
        <v>13</v>
      </c>
      <c r="H14" s="51" t="s">
        <v>4</v>
      </c>
      <c r="I14" s="51" t="s">
        <v>14</v>
      </c>
      <c r="J14" s="51" t="s">
        <v>15</v>
      </c>
      <c r="K14" s="51" t="s">
        <v>16</v>
      </c>
      <c r="L14" s="52" t="s">
        <v>17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45789</v>
      </c>
      <c r="C15" s="53">
        <f>+$G$11+$G$12</f>
        <v>0.01</v>
      </c>
      <c r="D15" s="7">
        <f>+G10</f>
        <v>45789</v>
      </c>
      <c r="E15" s="41"/>
      <c r="F15" s="65">
        <f>+G10</f>
        <v>45789</v>
      </c>
      <c r="G15" s="50">
        <f>+G9</f>
        <v>1200</v>
      </c>
      <c r="H15" s="46"/>
      <c r="I15" s="45"/>
      <c r="J15" s="45"/>
      <c r="K15" s="50">
        <f>+G15-J15</f>
        <v>1200</v>
      </c>
      <c r="L15" s="47">
        <f>-G15</f>
        <v>-1200</v>
      </c>
      <c r="M15" s="42"/>
      <c r="N15" s="9"/>
      <c r="O15" s="9"/>
      <c r="P15" s="1"/>
      <c r="Q15" s="1"/>
      <c r="R15" s="20"/>
    </row>
    <row r="16" spans="2:18" ht="15.75" thickBot="1">
      <c r="B16" s="7">
        <v>45969</v>
      </c>
      <c r="C16" s="53">
        <f>+$G$11+$G$12</f>
        <v>0.01</v>
      </c>
      <c r="D16" s="7">
        <f>+B16</f>
        <v>45969</v>
      </c>
      <c r="E16" s="41"/>
      <c r="F16" s="66">
        <f t="shared" ref="F16" si="0">+D16</f>
        <v>45969</v>
      </c>
      <c r="G16" s="50">
        <f>K15</f>
        <v>1200</v>
      </c>
      <c r="H16" s="49">
        <f>+D16-B15</f>
        <v>180</v>
      </c>
      <c r="I16" s="45">
        <f>+G16*($G$11)*(H16)/365</f>
        <v>5.9178082191780819</v>
      </c>
      <c r="J16" s="50">
        <f>$G$9*1</f>
        <v>1200</v>
      </c>
      <c r="K16" s="50">
        <f>+G16-J16</f>
        <v>0</v>
      </c>
      <c r="L16" s="47">
        <f>+I16+J16</f>
        <v>1205.9178082191781</v>
      </c>
      <c r="M16" s="42"/>
      <c r="N16" s="12">
        <f t="shared" ref="N16:N17" si="1">+L16/(1+$L$9)^((O16)/365)</f>
        <v>1200.0000001890412</v>
      </c>
      <c r="O16" s="13">
        <f>+F16-$F$15</f>
        <v>180</v>
      </c>
      <c r="P16" s="1"/>
      <c r="Q16" s="14">
        <f t="shared" ref="Q16:Q18" si="2">+(N16/$N$26)*O16</f>
        <v>180</v>
      </c>
      <c r="R16" s="20"/>
    </row>
    <row r="17" spans="2:18" hidden="1">
      <c r="B17" s="7"/>
      <c r="C17" s="53"/>
      <c r="D17" s="10"/>
      <c r="E17" s="41"/>
      <c r="F17" s="11"/>
      <c r="G17" s="50"/>
      <c r="H17" s="49"/>
      <c r="I17" s="45"/>
      <c r="J17" s="45"/>
      <c r="K17" s="50"/>
      <c r="L17" s="47"/>
      <c r="M17" s="42"/>
      <c r="N17" s="12">
        <f t="shared" si="1"/>
        <v>0</v>
      </c>
      <c r="O17" s="13"/>
      <c r="P17" s="1"/>
      <c r="Q17" s="14">
        <f t="shared" si="2"/>
        <v>0</v>
      </c>
      <c r="R17" s="20"/>
    </row>
    <row r="18" spans="2:18" hidden="1">
      <c r="B18" s="7"/>
      <c r="C18" s="53"/>
      <c r="D18" s="10"/>
      <c r="E18" s="41"/>
      <c r="F18" s="11"/>
      <c r="G18" s="50"/>
      <c r="H18" s="49"/>
      <c r="I18" s="45"/>
      <c r="J18" s="50"/>
      <c r="K18" s="50"/>
      <c r="L18" s="47"/>
      <c r="M18" s="42"/>
      <c r="N18" s="12"/>
      <c r="O18" s="13"/>
      <c r="P18" s="1"/>
      <c r="Q18" s="14">
        <f t="shared" si="2"/>
        <v>0</v>
      </c>
      <c r="R18" s="20"/>
    </row>
    <row r="19" spans="2:18" hidden="1">
      <c r="B19" s="7"/>
      <c r="C19" s="39"/>
      <c r="D19" s="10"/>
      <c r="E19" s="41"/>
      <c r="F19" s="11"/>
      <c r="G19" s="50"/>
      <c r="H19" s="49"/>
      <c r="I19" s="45"/>
      <c r="J19" s="45"/>
      <c r="K19" s="50"/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0"/>
      <c r="H20" s="49"/>
      <c r="I20" s="45"/>
      <c r="J20" s="45"/>
      <c r="K20" s="50"/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12"/>
      <c r="O22" s="13"/>
      <c r="P22" s="1"/>
      <c r="Q22" s="14"/>
      <c r="R22" s="20"/>
    </row>
    <row r="23" spans="2:18" hidden="1">
      <c r="B23" s="7"/>
      <c r="C23" s="39"/>
      <c r="D23" s="10"/>
      <c r="E23" s="41"/>
      <c r="F23" s="11"/>
      <c r="G23" s="50"/>
      <c r="H23" s="49"/>
      <c r="I23" s="45"/>
      <c r="J23" s="50"/>
      <c r="K23" s="50"/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0"/>
      <c r="H24" s="49"/>
      <c r="I24" s="45"/>
      <c r="J24" s="50"/>
      <c r="K24" s="50"/>
      <c r="L24" s="47"/>
      <c r="M24" s="42"/>
      <c r="N24" s="12"/>
      <c r="O24" s="13"/>
      <c r="P24" s="1"/>
      <c r="Q24" s="14"/>
      <c r="R24" s="20"/>
    </row>
    <row r="25" spans="2:18" ht="15.75" hidden="1" thickBot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12"/>
      <c r="O25" s="13"/>
      <c r="P25" s="1"/>
      <c r="Q25" s="14"/>
      <c r="R25" s="20"/>
    </row>
    <row r="26" spans="2:18" ht="15.75" thickBot="1">
      <c r="B26" s="40"/>
      <c r="C26" s="39"/>
      <c r="D26" s="40"/>
      <c r="E26" s="17"/>
      <c r="F26" s="69" t="s">
        <v>10</v>
      </c>
      <c r="G26" s="70"/>
      <c r="H26" s="70"/>
      <c r="I26" s="54">
        <f>SUM(I16:I22)</f>
        <v>5.9178082191780819</v>
      </c>
      <c r="J26" s="55">
        <f>SUM(J16:J22)</f>
        <v>1200</v>
      </c>
      <c r="K26" s="54"/>
      <c r="L26" s="56">
        <f>SUM(L15:L22)</f>
        <v>5.9178082191781414</v>
      </c>
      <c r="M26" s="43"/>
      <c r="N26" s="15">
        <f>SUM(N16:N22)</f>
        <v>1200.0000001890412</v>
      </c>
      <c r="O26" s="1"/>
      <c r="P26" s="1"/>
      <c r="Q26" s="1"/>
      <c r="R26" s="20"/>
    </row>
    <row r="27" spans="2:18">
      <c r="E27" s="17"/>
      <c r="F27" s="18"/>
      <c r="G27" s="17"/>
      <c r="H27" s="17"/>
      <c r="I27" s="17"/>
      <c r="J27" s="17"/>
      <c r="K27" s="17"/>
      <c r="L27" s="17"/>
      <c r="M27" s="19"/>
      <c r="N27" s="20"/>
      <c r="O27" s="20"/>
      <c r="P27" s="20"/>
      <c r="Q27" s="20"/>
      <c r="R27" s="20"/>
    </row>
    <row r="28" spans="2:18">
      <c r="E28" s="17"/>
      <c r="F28" s="17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 s="1" customFormat="1" ht="26.25" customHeight="1">
      <c r="E29" s="16"/>
      <c r="F29" s="67" t="s">
        <v>11</v>
      </c>
      <c r="G29" s="67"/>
      <c r="H29" s="67"/>
      <c r="I29" s="67"/>
      <c r="J29" s="67"/>
      <c r="K29" s="67"/>
      <c r="L29" s="67"/>
    </row>
    <row r="30" spans="2:18" s="1" customFormat="1" ht="26.25" customHeight="1">
      <c r="E30" s="16"/>
      <c r="F30" s="67"/>
      <c r="G30" s="67"/>
      <c r="H30" s="67"/>
      <c r="I30" s="67"/>
      <c r="J30" s="67"/>
      <c r="K30" s="67"/>
      <c r="L30" s="67"/>
    </row>
    <row r="31" spans="2:18">
      <c r="E31" s="17"/>
      <c r="F31" s="18"/>
      <c r="G31" s="17"/>
      <c r="H31" s="17"/>
      <c r="I31" s="17"/>
      <c r="J31" s="17"/>
      <c r="K31" s="17"/>
      <c r="L31" s="17"/>
      <c r="M31" s="19"/>
      <c r="N31" s="20"/>
      <c r="O31" s="20"/>
      <c r="P31" s="20"/>
      <c r="Q31" s="20"/>
      <c r="R31" s="20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64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5" customHeight="1">
      <c r="F38" s="63"/>
    </row>
    <row r="39" spans="5:18" ht="15" customHeight="1">
      <c r="F39" s="64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Ct1ts6hnQCINKvvV9dt/Nz1bm8qWoo07yUHvGmedVp7NHEAw+zjuw4gC4yiuhahdvDt45IPmhXL+WLMbDU5FGQ==" saltValue="ck45M9vDq+2bdrQkx08E0w==" spinCount="100000" sheet="1" selectLockedCells="1"/>
  <mergeCells count="6">
    <mergeCell ref="F29:L30"/>
    <mergeCell ref="J9:K9"/>
    <mergeCell ref="J10:K10"/>
    <mergeCell ref="J11:K11"/>
    <mergeCell ref="J12:K12"/>
    <mergeCell ref="F26:H26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Bco Supervielle S.A Clase N</vt:lpstr>
      <vt:lpstr>ON Bco Supervielle S.A. Clase O</vt:lpstr>
      <vt:lpstr>'ON Bco Supervielle S.A Clase N'!Área_de_impresión</vt:lpstr>
      <vt:lpstr>'ON Bco Supervielle S.A. Clase O'!Área_de_impresión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2025-05-09T13:59:18Z</dcterms:modified>
</cp:coreProperties>
</file>