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-files2\Compartida\Finanzas Corporativas\EMPRESAS\JOHN DEERE\Clase XVII Ad\"/>
    </mc:Choice>
  </mc:AlternateContent>
  <xr:revisionPtr revIDLastSave="0" documentId="13_ncr:1_{71FC1752-4588-45C6-BB4C-456B933CE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N JD Ad. Clase XVII" sheetId="15" r:id="rId1"/>
  </sheets>
  <definedNames>
    <definedName name="_xlnm.Print_Area" localSheetId="0">'ON JD Ad. Clase XVII'!$A$6:$P$20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5" l="1"/>
  <c r="I18" i="15"/>
  <c r="I19" i="15"/>
  <c r="I20" i="15"/>
  <c r="I17" i="15"/>
  <c r="L16" i="15"/>
  <c r="L18" i="15"/>
  <c r="H18" i="15" l="1"/>
  <c r="O18" i="15"/>
  <c r="O19" i="15"/>
  <c r="O20" i="15"/>
  <c r="O17" i="15"/>
  <c r="L17" i="15" l="1"/>
  <c r="J20" i="15"/>
  <c r="G15" i="15"/>
  <c r="F15" i="15"/>
  <c r="G16" i="15"/>
  <c r="K16" i="15" s="1"/>
  <c r="G17" i="15" s="1"/>
  <c r="B17" i="15"/>
  <c r="B16" i="15"/>
  <c r="C17" i="15"/>
  <c r="C18" i="15"/>
  <c r="C19" i="15"/>
  <c r="C20" i="15"/>
  <c r="C16" i="15"/>
  <c r="D16" i="15"/>
  <c r="F16" i="15" s="1"/>
  <c r="B18" i="15" l="1"/>
  <c r="I16" i="15"/>
  <c r="K17" i="15"/>
  <c r="G18" i="15" s="1"/>
  <c r="D18" i="15"/>
  <c r="F18" i="15" s="1"/>
  <c r="B19" i="15"/>
  <c r="H19" i="15" s="1"/>
  <c r="D17" i="15"/>
  <c r="F17" i="15" s="1"/>
  <c r="K18" i="15" l="1"/>
  <c r="G19" i="15" s="1"/>
  <c r="B20" i="15"/>
  <c r="D19" i="15"/>
  <c r="F19" i="15" s="1"/>
  <c r="D20" i="15" l="1"/>
  <c r="F20" i="15" s="1"/>
  <c r="H20" i="15"/>
  <c r="J21" i="15"/>
  <c r="K19" i="15"/>
  <c r="G20" i="15" s="1"/>
  <c r="L19" i="15" l="1"/>
  <c r="L20" i="15"/>
  <c r="K20" i="15"/>
  <c r="L8" i="15" l="1"/>
  <c r="L9" i="15" s="1"/>
  <c r="L21" i="15"/>
  <c r="I21" i="15"/>
  <c r="N17" i="15" l="1"/>
  <c r="N20" i="15"/>
  <c r="N18" i="15"/>
  <c r="N19" i="15"/>
  <c r="N21" i="15" l="1"/>
  <c r="Q20" i="15" s="1"/>
  <c r="Q17" i="15" l="1"/>
  <c r="Q18" i="15"/>
  <c r="Q19" i="15"/>
  <c r="L10" i="15" l="1"/>
  <c r="L11" i="15" s="1"/>
</calcChain>
</file>

<file path=xl/sharedStrings.xml><?xml version="1.0" encoding="utf-8"?>
<sst xmlns="http://schemas.openxmlformats.org/spreadsheetml/2006/main" count="26" uniqueCount="26">
  <si>
    <t>TIR</t>
  </si>
  <si>
    <t>VA Flujo</t>
  </si>
  <si>
    <t>Duration (meses)</t>
  </si>
  <si>
    <t>Fecha de Pago</t>
  </si>
  <si>
    <t>Días Intereses</t>
  </si>
  <si>
    <t>Días Flujo</t>
  </si>
  <si>
    <t>Tasa de cupon</t>
  </si>
  <si>
    <t>Duration</t>
  </si>
  <si>
    <t>Totales</t>
  </si>
  <si>
    <t>Capital (USD)</t>
  </si>
  <si>
    <t>Intereses (USD)</t>
  </si>
  <si>
    <t>Amortización (USD)</t>
  </si>
  <si>
    <t>Capital Residual (USD)</t>
  </si>
  <si>
    <t>Flujo (USD)</t>
  </si>
  <si>
    <t>Fecha de Emisión Original</t>
  </si>
  <si>
    <t>Fecha de Reapertura</t>
  </si>
  <si>
    <t>Duration (años)</t>
  </si>
  <si>
    <t>ON John Deere Credit Compañía Financiera S.A. Clase XVII Adicionales</t>
  </si>
  <si>
    <t>Dólar MEP - 19,10 meses aprox. (vto. 27/05/2027)</t>
  </si>
  <si>
    <t>Tasa Fija</t>
  </si>
  <si>
    <t>VN (USD)</t>
  </si>
  <si>
    <t>Precio a Licitar</t>
  </si>
  <si>
    <t>Fecha calendario</t>
  </si>
  <si>
    <t>Fecha de pago</t>
  </si>
  <si>
    <t xml:space="preserve">Esta planilla de cálculo es meramente orientativa y los resultados que esta arroje no serán vinculantes. El Interesado deberá, a los efectos de la suscripción de las Obligaciones Negociables, basarse en sus propios cálculos y evaluación de los Términos y Condiciones de las Obligaciones Negociables descriptos en el Suplemento de Prospecto que ha tenido a su disposición.
</t>
  </si>
  <si>
    <t>TNA (180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</si>
</sst>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[$-C0A]d\-mmm\-yy;@"/>
    <numFmt numFmtId="167" formatCode="[$-2C0A]dddd\,\ dd&quot; de &quot;mmmm&quot; de &quot;yyyy;@"/>
    <numFmt numFmtId="168" formatCode="_ * #,##0.0_ ;_ * \-#,##0.0_ ;_ * &quot;-&quot;?_ ;_ @_ "/>
    <numFmt numFmtId="169" formatCode="_ &quot;$&quot;\ * #,##0_ ;_ &quot;$&quot;\ * \-#,##0_ ;_ &quot;$&quot;\ * &quot;-&quot;??_ ;_ @_ "/>
    <numFmt numFmtId="170" formatCode="_ * #,##0_ ;_ * \-#,##0_ ;_ * &quot;-&quot;??_ ;_ @_ "/>
    <numFmt numFmtId="171" formatCode="_ &quot;$&quot;\ * #,##0.0_ ;_ &quot;$&quot;\ * \-#,##0.0_ ;_ &quot;$&quot;\ * &quot;-&quot;_ ;_ @_ "/>
    <numFmt numFmtId="172" formatCode="_ &quot;$&quot;\ * #,##0_ ;_ &quot;$&quot;\ * \-#,##0_ ;_ &quot;$&quot;\ * &quot;-&quot;_ ;_ @_ "/>
    <numFmt numFmtId="173" formatCode="0.000%"/>
    <numFmt numFmtId="174" formatCode="_ &quot;$&quot;\ * #,##0.00_ ;_ &quot;$&quot;\ * \-#,##0.00_ ;_ &quot;$&quot;\ * &quot;-&quot;_ ;_ @_ "/>
    <numFmt numFmtId="175" formatCode="_-&quot;$&quot;\ * #,##0.0_-;\-&quot;$&quot;\ * #,##0.0_-;_-&quot;$&quot;\ * &quot;-&quot;?_-;_-@_-"/>
  </numFmts>
  <fonts count="15">
    <font>
      <sz val="10"/>
      <name val="Arial"/>
    </font>
    <font>
      <sz val="10"/>
      <name val="Arial"/>
      <family val="2"/>
    </font>
    <font>
      <sz val="11"/>
      <color indexed="8"/>
      <name val="verdana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Arial"/>
      <family val="2"/>
    </font>
    <font>
      <b/>
      <sz val="11"/>
      <name val="Stag Sans Bold"/>
      <family val="2"/>
    </font>
    <font>
      <sz val="11"/>
      <name val="Stag Sans Medium"/>
      <family val="2"/>
    </font>
    <font>
      <b/>
      <sz val="11"/>
      <name val="Stag Sans Medium"/>
    </font>
    <font>
      <sz val="10"/>
      <name val="Arial"/>
    </font>
    <font>
      <b/>
      <i/>
      <sz val="11"/>
      <color theme="0"/>
      <name val="Calibri"/>
      <family val="2"/>
      <scheme val="minor"/>
    </font>
    <font>
      <b/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>
      <alignment vertical="top"/>
    </xf>
    <xf numFmtId="43" fontId="1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10" fontId="6" fillId="2" borderId="2" xfId="1" applyNumberFormat="1" applyFont="1" applyFill="1" applyBorder="1" applyProtection="1">
      <protection hidden="1"/>
    </xf>
    <xf numFmtId="10" fontId="8" fillId="5" borderId="0" xfId="1" applyNumberFormat="1" applyFont="1" applyFill="1" applyBorder="1" applyProtection="1">
      <protection hidden="1"/>
    </xf>
    <xf numFmtId="167" fontId="10" fillId="0" borderId="0" xfId="0" applyNumberFormat="1" applyFont="1" applyProtection="1">
      <protection hidden="1"/>
    </xf>
    <xf numFmtId="0" fontId="4" fillId="0" borderId="0" xfId="3" applyFont="1" applyProtection="1">
      <protection hidden="1"/>
    </xf>
    <xf numFmtId="166" fontId="4" fillId="0" borderId="0" xfId="3" applyNumberFormat="1" applyFont="1" applyProtection="1">
      <protection hidden="1"/>
    </xf>
    <xf numFmtId="0" fontId="3" fillId="5" borderId="0" xfId="3" applyFont="1" applyFill="1" applyProtection="1">
      <protection hidden="1"/>
    </xf>
    <xf numFmtId="0" fontId="3" fillId="0" borderId="0" xfId="3" applyFont="1" applyProtection="1">
      <protection hidden="1"/>
    </xf>
    <xf numFmtId="0" fontId="3" fillId="0" borderId="0" xfId="3" applyFont="1"/>
    <xf numFmtId="0" fontId="5" fillId="0" borderId="0" xfId="3" applyFont="1" applyProtection="1">
      <protection hidden="1"/>
    </xf>
    <xf numFmtId="170" fontId="6" fillId="3" borderId="2" xfId="4" applyNumberFormat="1" applyFont="1" applyFill="1" applyBorder="1" applyProtection="1">
      <protection locked="0" hidden="1"/>
    </xf>
    <xf numFmtId="14" fontId="6" fillId="2" borderId="2" xfId="3" applyNumberFormat="1" applyFont="1" applyFill="1" applyBorder="1" applyProtection="1">
      <protection hidden="1"/>
    </xf>
    <xf numFmtId="165" fontId="8" fillId="5" borderId="0" xfId="4" applyFont="1" applyFill="1" applyBorder="1" applyProtection="1">
      <protection hidden="1"/>
    </xf>
    <xf numFmtId="165" fontId="6" fillId="2" borderId="2" xfId="4" applyFont="1" applyFill="1" applyBorder="1" applyProtection="1">
      <protection hidden="1"/>
    </xf>
    <xf numFmtId="0" fontId="4" fillId="0" borderId="0" xfId="3" applyFont="1"/>
    <xf numFmtId="0" fontId="9" fillId="5" borderId="0" xfId="3" applyFont="1" applyFill="1" applyAlignment="1" applyProtection="1">
      <alignment horizontal="center"/>
      <protection hidden="1"/>
    </xf>
    <xf numFmtId="10" fontId="4" fillId="0" borderId="0" xfId="3" applyNumberFormat="1" applyFont="1" applyProtection="1">
      <protection hidden="1"/>
    </xf>
    <xf numFmtId="0" fontId="10" fillId="5" borderId="0" xfId="3" applyFont="1" applyFill="1" applyProtection="1">
      <protection hidden="1"/>
    </xf>
    <xf numFmtId="0" fontId="3" fillId="5" borderId="0" xfId="3" applyFont="1" applyFill="1"/>
    <xf numFmtId="0" fontId="3" fillId="0" borderId="0" xfId="3" applyFont="1" applyAlignment="1">
      <alignment horizontal="center" vertical="center" wrapText="1"/>
    </xf>
    <xf numFmtId="166" fontId="11" fillId="0" borderId="1" xfId="3" applyNumberFormat="1" applyFont="1" applyBorder="1" applyAlignment="1">
      <alignment horizontal="center" vertical="center" wrapText="1"/>
    </xf>
    <xf numFmtId="166" fontId="5" fillId="0" borderId="0" xfId="3" applyNumberFormat="1" applyFont="1" applyAlignment="1" applyProtection="1">
      <alignment horizontal="center" vertical="center" wrapText="1"/>
      <protection hidden="1"/>
    </xf>
    <xf numFmtId="0" fontId="11" fillId="5" borderId="0" xfId="3" applyFont="1" applyFill="1" applyAlignment="1" applyProtection="1">
      <alignment horizontal="center" vertical="center" wrapText="1"/>
      <protection hidden="1"/>
    </xf>
    <xf numFmtId="0" fontId="3" fillId="0" borderId="0" xfId="3" applyFont="1" applyAlignment="1" applyProtection="1">
      <alignment horizontal="center" vertical="center" wrapText="1"/>
      <protection hidden="1"/>
    </xf>
    <xf numFmtId="167" fontId="4" fillId="0" borderId="0" xfId="3" applyNumberFormat="1" applyFont="1" applyProtection="1">
      <protection hidden="1"/>
    </xf>
    <xf numFmtId="169" fontId="10" fillId="5" borderId="0" xfId="5" applyNumberFormat="1" applyFont="1" applyFill="1" applyBorder="1" applyAlignment="1" applyProtection="1">
      <alignment horizontal="right" indent="1"/>
      <protection hidden="1"/>
    </xf>
    <xf numFmtId="166" fontId="4" fillId="0" borderId="0" xfId="3" applyNumberFormat="1" applyFont="1"/>
    <xf numFmtId="173" fontId="3" fillId="0" borderId="0" xfId="3" applyNumberFormat="1" applyFont="1"/>
    <xf numFmtId="170" fontId="10" fillId="0" borderId="0" xfId="4" applyNumberFormat="1" applyFont="1" applyAlignment="1" applyProtection="1"/>
    <xf numFmtId="166" fontId="7" fillId="4" borderId="2" xfId="8" applyNumberFormat="1" applyFont="1" applyFill="1" applyBorder="1" applyAlignment="1" applyProtection="1">
      <alignment horizontal="left"/>
      <protection hidden="1"/>
    </xf>
    <xf numFmtId="10" fontId="6" fillId="2" borderId="12" xfId="1" applyNumberFormat="1" applyFont="1" applyFill="1" applyBorder="1" applyAlignment="1" applyProtection="1">
      <alignment vertical="center"/>
      <protection hidden="1"/>
    </xf>
    <xf numFmtId="167" fontId="10" fillId="0" borderId="0" xfId="8" applyNumberFormat="1" applyFont="1" applyProtection="1">
      <protection hidden="1"/>
    </xf>
    <xf numFmtId="167" fontId="4" fillId="7" borderId="4" xfId="8" applyNumberFormat="1" applyFont="1" applyFill="1" applyBorder="1" applyProtection="1">
      <protection hidden="1"/>
    </xf>
    <xf numFmtId="172" fontId="4" fillId="7" borderId="5" xfId="3" applyNumberFormat="1" applyFont="1" applyFill="1" applyBorder="1" applyProtection="1">
      <protection hidden="1"/>
    </xf>
    <xf numFmtId="171" fontId="4" fillId="7" borderId="5" xfId="3" applyNumberFormat="1" applyFont="1" applyFill="1" applyBorder="1" applyAlignment="1" applyProtection="1">
      <alignment horizontal="right" indent="1"/>
      <protection hidden="1"/>
    </xf>
    <xf numFmtId="171" fontId="4" fillId="7" borderId="5" xfId="3" applyNumberFormat="1" applyFont="1" applyFill="1" applyBorder="1" applyProtection="1">
      <protection hidden="1"/>
    </xf>
    <xf numFmtId="171" fontId="4" fillId="7" borderId="13" xfId="3" applyNumberFormat="1" applyFont="1" applyFill="1" applyBorder="1" applyProtection="1">
      <protection hidden="1"/>
    </xf>
    <xf numFmtId="2" fontId="10" fillId="0" borderId="0" xfId="8" applyNumberFormat="1" applyFont="1" applyAlignment="1">
      <alignment horizontal="right" indent="1"/>
    </xf>
    <xf numFmtId="0" fontId="3" fillId="0" borderId="0" xfId="8" applyFont="1"/>
    <xf numFmtId="174" fontId="4" fillId="7" borderId="5" xfId="3" applyNumberFormat="1" applyFont="1" applyFill="1" applyBorder="1" applyProtection="1">
      <protection hidden="1"/>
    </xf>
    <xf numFmtId="0" fontId="7" fillId="6" borderId="6" xfId="2" applyFont="1" applyFill="1" applyBorder="1" applyAlignment="1" applyProtection="1">
      <alignment horizontal="center" vertical="center" wrapText="1"/>
      <protection hidden="1"/>
    </xf>
    <xf numFmtId="166" fontId="13" fillId="4" borderId="2" xfId="3" applyNumberFormat="1" applyFont="1" applyFill="1" applyBorder="1" applyAlignment="1" applyProtection="1">
      <alignment horizontal="left"/>
      <protection hidden="1"/>
    </xf>
    <xf numFmtId="166" fontId="13" fillId="4" borderId="12" xfId="3" applyNumberFormat="1" applyFont="1" applyFill="1" applyBorder="1" applyAlignment="1" applyProtection="1">
      <alignment vertical="center"/>
      <protection hidden="1"/>
    </xf>
    <xf numFmtId="10" fontId="6" fillId="3" borderId="2" xfId="1" applyNumberFormat="1" applyFont="1" applyFill="1" applyBorder="1" applyProtection="1">
      <protection locked="0" hidden="1"/>
    </xf>
    <xf numFmtId="0" fontId="10" fillId="0" borderId="0" xfId="3" applyFont="1"/>
    <xf numFmtId="0" fontId="7" fillId="6" borderId="14" xfId="2" applyFont="1" applyFill="1" applyBorder="1" applyAlignment="1" applyProtection="1">
      <alignment horizontal="center" vertical="center" wrapText="1"/>
      <protection hidden="1"/>
    </xf>
    <xf numFmtId="0" fontId="11" fillId="0" borderId="1" xfId="3" applyFont="1" applyBorder="1" applyAlignment="1">
      <alignment horizontal="center" vertical="center" wrapText="1"/>
    </xf>
    <xf numFmtId="167" fontId="4" fillId="5" borderId="7" xfId="3" applyNumberFormat="1" applyFont="1" applyFill="1" applyBorder="1" applyProtection="1">
      <protection hidden="1"/>
    </xf>
    <xf numFmtId="172" fontId="4" fillId="5" borderId="0" xfId="3" applyNumberFormat="1" applyFont="1" applyFill="1" applyProtection="1">
      <protection hidden="1"/>
    </xf>
    <xf numFmtId="170" fontId="4" fillId="5" borderId="0" xfId="4" applyNumberFormat="1" applyFont="1" applyFill="1" applyBorder="1" applyAlignment="1" applyProtection="1">
      <alignment horizontal="right" indent="1"/>
      <protection hidden="1"/>
    </xf>
    <xf numFmtId="171" fontId="4" fillId="5" borderId="0" xfId="3" applyNumberFormat="1" applyFont="1" applyFill="1" applyProtection="1">
      <protection hidden="1"/>
    </xf>
    <xf numFmtId="171" fontId="4" fillId="5" borderId="8" xfId="3" applyNumberFormat="1" applyFont="1" applyFill="1" applyBorder="1" applyProtection="1">
      <protection hidden="1"/>
    </xf>
    <xf numFmtId="175" fontId="4" fillId="5" borderId="8" xfId="3" applyNumberFormat="1" applyFont="1" applyFill="1" applyBorder="1" applyProtection="1">
      <protection hidden="1"/>
    </xf>
    <xf numFmtId="1" fontId="10" fillId="0" borderId="0" xfId="3" applyNumberFormat="1" applyFont="1" applyAlignment="1">
      <alignment horizontal="right" indent="1"/>
    </xf>
    <xf numFmtId="168" fontId="3" fillId="0" borderId="0" xfId="3" applyNumberFormat="1" applyFont="1"/>
    <xf numFmtId="167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71" fontId="7" fillId="6" borderId="6" xfId="2" applyNumberFormat="1" applyFont="1" applyFill="1" applyBorder="1" applyAlignment="1" applyProtection="1">
      <alignment horizontal="center" vertical="center" wrapText="1"/>
      <protection hidden="1"/>
    </xf>
    <xf numFmtId="172" fontId="7" fillId="6" borderId="6" xfId="2" applyNumberFormat="1" applyFont="1" applyFill="1" applyBorder="1" applyAlignment="1" applyProtection="1">
      <alignment horizontal="center" vertical="center" wrapText="1"/>
      <protection hidden="1"/>
    </xf>
    <xf numFmtId="171" fontId="7" fillId="6" borderId="14" xfId="2" applyNumberFormat="1" applyFont="1" applyFill="1" applyBorder="1" applyAlignment="1" applyProtection="1">
      <alignment horizontal="center" vertical="center" wrapText="1"/>
      <protection hidden="1"/>
    </xf>
    <xf numFmtId="170" fontId="3" fillId="0" borderId="11" xfId="3" applyNumberFormat="1" applyFont="1" applyBorder="1"/>
    <xf numFmtId="174" fontId="4" fillId="5" borderId="0" xfId="3" applyNumberFormat="1" applyFont="1" applyFill="1" applyProtection="1">
      <protection hidden="1"/>
    </xf>
    <xf numFmtId="0" fontId="14" fillId="2" borderId="0" xfId="3" applyFont="1" applyFill="1" applyAlignment="1" applyProtection="1">
      <alignment horizontal="center" vertical="center" wrapText="1"/>
      <protection hidden="1"/>
    </xf>
    <xf numFmtId="0" fontId="7" fillId="4" borderId="3" xfId="3" applyFont="1" applyFill="1" applyBorder="1" applyAlignment="1" applyProtection="1">
      <alignment horizontal="right" indent="1"/>
      <protection hidden="1"/>
    </xf>
    <xf numFmtId="0" fontId="7" fillId="6" borderId="6" xfId="2" applyFont="1" applyFill="1" applyBorder="1" applyAlignment="1" applyProtection="1">
      <alignment horizontal="center" vertical="center" wrapText="1"/>
      <protection hidden="1"/>
    </xf>
    <xf numFmtId="0" fontId="7" fillId="6" borderId="9" xfId="2" applyFont="1" applyFill="1" applyBorder="1" applyAlignment="1" applyProtection="1">
      <alignment horizontal="center" vertical="center" wrapText="1"/>
      <protection hidden="1"/>
    </xf>
    <xf numFmtId="0" fontId="7" fillId="6" borderId="10" xfId="2" applyFont="1" applyFill="1" applyBorder="1" applyAlignment="1" applyProtection="1">
      <alignment horizontal="center" vertical="center" wrapText="1"/>
      <protection hidden="1"/>
    </xf>
  </cellXfs>
  <cellStyles count="9">
    <cellStyle name="Millares 2" xfId="4" xr:uid="{7991B591-6442-474D-A7CE-578C4E2BF367}"/>
    <cellStyle name="Millares 3" xfId="7" xr:uid="{619B6C2F-4713-4B48-9DCE-FA9263CF812F}"/>
    <cellStyle name="Moneda 2" xfId="5" xr:uid="{595C4577-5BB4-4FAD-B730-32E08108B552}"/>
    <cellStyle name="Normal" xfId="0" builtinId="0"/>
    <cellStyle name="Normal 2" xfId="3" xr:uid="{0B01074C-7661-4AEB-9CBB-47BC7DA4BA55}"/>
    <cellStyle name="Normal 3" xfId="6" xr:uid="{27BCDC23-A7FF-4860-BD97-642DD810E3D4}"/>
    <cellStyle name="Normal 4" xfId="8" xr:uid="{33EAF14E-00DA-4FD4-9834-8514A436CDE1}"/>
    <cellStyle name="Normal_Calculadora Garbarino 45_v1" xfId="2" xr:uid="{00000000-0005-0000-0000-000003000000}"/>
    <cellStyle name="Porcentaje" xfId="1" builtinId="5"/>
  </cellStyles>
  <dxfs count="0"/>
  <tableStyles count="0" defaultTableStyle="TableStyleMedium9" defaultPivotStyle="PivotStyleLight16"/>
  <colors>
    <mruColors>
      <color rgb="FF8080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1390556</xdr:colOff>
      <xdr:row>0</xdr:row>
      <xdr:rowOff>105833</xdr:rowOff>
    </xdr:from>
    <xdr:ext cx="1412579" cy="468596"/>
    <xdr:pic>
      <xdr:nvPicPr>
        <xdr:cNvPr id="2" name="Imagen 1">
          <a:extLst>
            <a:ext uri="{FF2B5EF4-FFF2-40B4-BE49-F238E27FC236}">
              <a16:creationId xmlns:a16="http://schemas.microsoft.com/office/drawing/2014/main" id="{D34ECC66-49E0-4CBE-9057-6CB01CBBF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6056" y="105833"/>
          <a:ext cx="1412579" cy="468596"/>
        </a:xfrm>
        <a:prstGeom prst="rect">
          <a:avLst/>
        </a:prstGeom>
      </xdr:spPr>
    </xdr:pic>
    <xdr:clientData/>
  </xdr:oneCellAnchor>
  <xdr:twoCellAnchor editAs="oneCell">
    <xdr:from>
      <xdr:col>5</xdr:col>
      <xdr:colOff>23812</xdr:colOff>
      <xdr:row>0</xdr:row>
      <xdr:rowOff>35718</xdr:rowOff>
    </xdr:from>
    <xdr:to>
      <xdr:col>5</xdr:col>
      <xdr:colOff>2062447</xdr:colOff>
      <xdr:row>3</xdr:row>
      <xdr:rowOff>102482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756CCC-24EC-4542-B906-90B6DDA92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9781" y="35718"/>
          <a:ext cx="2038635" cy="638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E462-E27E-459B-B892-8F27B84160A3}">
  <sheetPr>
    <pageSetUpPr fitToPage="1"/>
  </sheetPr>
  <dimension ref="A1:CJ32"/>
  <sheetViews>
    <sheetView showGridLines="0" tabSelected="1" topLeftCell="E1" zoomScale="80" zoomScaleNormal="80" workbookViewId="0">
      <selection activeCell="G11" sqref="G11"/>
    </sheetView>
  </sheetViews>
  <sheetFormatPr baseColWidth="10" defaultColWidth="11.42578125" defaultRowHeight="0" customHeight="1" zeroHeight="1" outlineLevelCol="1"/>
  <cols>
    <col min="1" max="1" width="19.85546875" style="8" customWidth="1"/>
    <col min="2" max="2" width="44.28515625" style="8" customWidth="1"/>
    <col min="3" max="3" width="47.28515625" style="8" customWidth="1"/>
    <col min="4" max="4" width="45.5703125" style="8" customWidth="1"/>
    <col min="5" max="5" width="30.5703125" style="14" customWidth="1"/>
    <col min="6" max="6" width="46" style="26" customWidth="1"/>
    <col min="7" max="7" width="16.7109375" style="14" bestFit="1" customWidth="1"/>
    <col min="8" max="8" width="13.42578125" style="14" bestFit="1" customWidth="1"/>
    <col min="9" max="9" width="17.7109375" style="14" bestFit="1" customWidth="1"/>
    <col min="10" max="10" width="21.28515625" style="14" bestFit="1" customWidth="1"/>
    <col min="11" max="11" width="23.7109375" style="14" bestFit="1" customWidth="1"/>
    <col min="12" max="12" width="17.42578125" style="14" bestFit="1" customWidth="1"/>
    <col min="13" max="13" width="30.5703125" style="18" customWidth="1"/>
    <col min="14" max="14" width="12.5703125" style="8" customWidth="1"/>
    <col min="15" max="15" width="20.42578125" style="8" customWidth="1"/>
    <col min="16" max="16" width="8.42578125" style="8" customWidth="1"/>
    <col min="17" max="17" width="14.28515625" style="8" customWidth="1"/>
    <col min="18" max="88" width="11.42578125" style="8" customWidth="1"/>
    <col min="89" max="16384" width="11.42578125" style="8" outlineLevel="1"/>
  </cols>
  <sheetData>
    <row r="1" spans="1:18" ht="15">
      <c r="A1" s="7"/>
      <c r="B1" s="7"/>
      <c r="C1" s="7"/>
      <c r="D1" s="7"/>
      <c r="E1" s="4"/>
      <c r="F1" s="5"/>
      <c r="G1" s="4"/>
      <c r="H1" s="4"/>
      <c r="I1" s="4"/>
      <c r="J1" s="4"/>
      <c r="K1" s="4"/>
      <c r="L1" s="4"/>
      <c r="M1" s="6"/>
    </row>
    <row r="2" spans="1:18" ht="15">
      <c r="A2" s="7"/>
      <c r="B2" s="7"/>
      <c r="C2" s="7"/>
      <c r="D2" s="7"/>
      <c r="E2" s="4"/>
      <c r="F2" s="5"/>
      <c r="G2" s="4"/>
      <c r="H2" s="4"/>
      <c r="I2" s="4"/>
      <c r="J2" s="4"/>
      <c r="K2" s="4"/>
      <c r="L2" s="4"/>
      <c r="M2" s="6"/>
    </row>
    <row r="3" spans="1:18" ht="15">
      <c r="A3" s="7"/>
      <c r="B3" s="7"/>
      <c r="C3" s="7"/>
      <c r="D3" s="7"/>
      <c r="E3" s="4"/>
      <c r="F3" s="5"/>
      <c r="G3" s="4"/>
      <c r="H3" s="4"/>
      <c r="I3" s="4"/>
      <c r="J3" s="4"/>
      <c r="K3" s="4"/>
      <c r="L3" s="4"/>
      <c r="M3" s="6"/>
    </row>
    <row r="4" spans="1:18" ht="15">
      <c r="A4" s="7"/>
      <c r="B4" s="7"/>
      <c r="C4" s="7"/>
      <c r="D4" s="7"/>
      <c r="E4" s="4"/>
      <c r="F4" s="5"/>
      <c r="G4" s="4"/>
      <c r="H4" s="4"/>
      <c r="I4" s="4"/>
      <c r="J4" s="4"/>
      <c r="K4" s="4"/>
      <c r="L4" s="4"/>
      <c r="M4" s="6"/>
    </row>
    <row r="5" spans="1:18" ht="15">
      <c r="A5" s="7"/>
      <c r="B5" s="7"/>
      <c r="C5" s="7"/>
      <c r="D5" s="7"/>
      <c r="E5" s="4"/>
      <c r="F5" s="9" t="s">
        <v>17</v>
      </c>
      <c r="G5" s="9"/>
      <c r="H5" s="9"/>
      <c r="I5" s="9"/>
      <c r="J5" s="4"/>
      <c r="K5" s="4"/>
      <c r="L5" s="4"/>
      <c r="M5" s="6"/>
    </row>
    <row r="6" spans="1:18" ht="15">
      <c r="A6" s="7"/>
      <c r="B6" s="7"/>
      <c r="C6" s="7"/>
      <c r="D6" s="7"/>
      <c r="E6" s="4"/>
      <c r="F6" s="9" t="s">
        <v>18</v>
      </c>
      <c r="G6" s="4"/>
      <c r="H6" s="4"/>
      <c r="I6" s="4"/>
      <c r="J6" s="4"/>
      <c r="K6" s="4"/>
      <c r="L6" s="4"/>
      <c r="M6" s="6"/>
    </row>
    <row r="7" spans="1:18" ht="15">
      <c r="A7" s="7"/>
      <c r="B7" s="7"/>
      <c r="C7" s="7"/>
      <c r="D7" s="7"/>
      <c r="E7" s="4"/>
      <c r="F7" s="9"/>
      <c r="G7" s="4"/>
      <c r="H7" s="4"/>
      <c r="I7" s="4"/>
      <c r="J7" s="4"/>
      <c r="K7" s="4"/>
      <c r="L7" s="4"/>
      <c r="M7" s="6"/>
    </row>
    <row r="8" spans="1:18" ht="15">
      <c r="A8" s="7"/>
      <c r="B8" s="7"/>
      <c r="C8" s="7"/>
      <c r="D8" s="7"/>
      <c r="E8" s="4"/>
      <c r="F8" s="29" t="s">
        <v>14</v>
      </c>
      <c r="G8" s="11">
        <v>45804</v>
      </c>
      <c r="H8" s="4"/>
      <c r="I8" s="4"/>
      <c r="J8" s="63" t="s">
        <v>0</v>
      </c>
      <c r="K8" s="63"/>
      <c r="L8" s="1">
        <f>+XIRR(L16:L20,F16:F20)</f>
        <v>8.6804869771003726E-2</v>
      </c>
      <c r="M8" s="6"/>
    </row>
    <row r="9" spans="1:18" ht="15">
      <c r="A9" s="7"/>
      <c r="B9" s="7"/>
      <c r="C9" s="7"/>
      <c r="D9" s="7"/>
      <c r="E9" s="4"/>
      <c r="F9" s="29" t="s">
        <v>15</v>
      </c>
      <c r="G9" s="11">
        <v>45953</v>
      </c>
      <c r="H9" s="4"/>
      <c r="I9" s="4"/>
      <c r="J9" s="63" t="s">
        <v>25</v>
      </c>
      <c r="K9" s="63"/>
      <c r="L9" s="1">
        <f>+NOMINAL(L8,2)</f>
        <v>8.4998676038911647E-2</v>
      </c>
      <c r="M9" s="6"/>
    </row>
    <row r="10" spans="1:18" ht="15">
      <c r="A10" s="7"/>
      <c r="B10" s="7"/>
      <c r="C10" s="7"/>
      <c r="D10" s="7"/>
      <c r="E10" s="4"/>
      <c r="F10" s="42" t="s">
        <v>19</v>
      </c>
      <c r="G10" s="30">
        <v>7.4999999999999997E-2</v>
      </c>
      <c r="H10" s="4"/>
      <c r="I10" s="4"/>
      <c r="J10" s="63" t="s">
        <v>2</v>
      </c>
      <c r="K10" s="63"/>
      <c r="L10" s="13">
        <f>+SUM(Q17:Q20)/(365/12)</f>
        <v>17.818265683577572</v>
      </c>
      <c r="M10" s="2"/>
    </row>
    <row r="11" spans="1:18" ht="15">
      <c r="A11" s="7"/>
      <c r="B11" s="7"/>
      <c r="C11" s="7"/>
      <c r="D11" s="7"/>
      <c r="E11" s="4"/>
      <c r="F11" s="41" t="s">
        <v>20</v>
      </c>
      <c r="G11" s="10">
        <v>1200</v>
      </c>
      <c r="H11" s="4"/>
      <c r="I11" s="4"/>
      <c r="J11" s="63" t="s">
        <v>16</v>
      </c>
      <c r="K11" s="63"/>
      <c r="L11" s="13">
        <f>+L10/12</f>
        <v>1.4848554736314643</v>
      </c>
      <c r="M11" s="12"/>
    </row>
    <row r="12" spans="1:18" ht="15">
      <c r="A12" s="7"/>
      <c r="B12" s="7"/>
      <c r="C12" s="7"/>
      <c r="D12" s="7"/>
      <c r="E12" s="4"/>
      <c r="F12" s="41" t="s">
        <v>21</v>
      </c>
      <c r="G12" s="43">
        <v>1.0159</v>
      </c>
      <c r="H12" s="16"/>
      <c r="I12" s="9"/>
      <c r="M12" s="15"/>
      <c r="N12" s="44"/>
    </row>
    <row r="13" spans="1:18" ht="15.75" thickBot="1">
      <c r="A13" s="7"/>
      <c r="B13" s="7"/>
      <c r="C13" s="7"/>
      <c r="D13" s="7"/>
      <c r="E13" s="4"/>
      <c r="F13" s="5"/>
      <c r="G13" s="4"/>
      <c r="H13" s="4"/>
      <c r="I13" s="4"/>
      <c r="J13" s="4"/>
      <c r="K13" s="4"/>
      <c r="L13" s="4"/>
      <c r="M13" s="17"/>
      <c r="N13" s="44"/>
    </row>
    <row r="14" spans="1:18" s="19" customFormat="1" ht="28.5" customHeight="1" thickBot="1">
      <c r="A14" s="23"/>
      <c r="B14" s="20" t="s">
        <v>22</v>
      </c>
      <c r="C14" s="20" t="s">
        <v>6</v>
      </c>
      <c r="D14" s="20" t="s">
        <v>23</v>
      </c>
      <c r="E14" s="21"/>
      <c r="F14" s="40" t="s">
        <v>3</v>
      </c>
      <c r="G14" s="40" t="s">
        <v>9</v>
      </c>
      <c r="H14" s="40" t="s">
        <v>4</v>
      </c>
      <c r="I14" s="40" t="s">
        <v>10</v>
      </c>
      <c r="J14" s="40" t="s">
        <v>11</v>
      </c>
      <c r="K14" s="40" t="s">
        <v>12</v>
      </c>
      <c r="L14" s="45" t="s">
        <v>13</v>
      </c>
      <c r="M14" s="22"/>
      <c r="N14" s="46" t="s">
        <v>1</v>
      </c>
      <c r="O14" s="46" t="s">
        <v>5</v>
      </c>
      <c r="Q14" s="46" t="s">
        <v>7</v>
      </c>
    </row>
    <row r="15" spans="1:18" ht="15">
      <c r="B15" s="31"/>
      <c r="C15" s="27"/>
      <c r="D15" s="31"/>
      <c r="E15" s="24"/>
      <c r="F15" s="32">
        <f>G8</f>
        <v>45804</v>
      </c>
      <c r="G15" s="39">
        <f>+G11</f>
        <v>1200</v>
      </c>
      <c r="H15" s="34"/>
      <c r="I15" s="35"/>
      <c r="J15" s="35"/>
      <c r="K15" s="33"/>
      <c r="L15" s="36"/>
      <c r="M15" s="25"/>
      <c r="N15" s="37"/>
      <c r="O15" s="37"/>
      <c r="P15" s="38"/>
      <c r="Q15" s="38"/>
      <c r="R15" s="7"/>
    </row>
    <row r="16" spans="1:18" ht="15">
      <c r="A16" s="7"/>
      <c r="B16" s="31">
        <f>G9</f>
        <v>45953</v>
      </c>
      <c r="C16" s="27">
        <f>+$G$10</f>
        <v>7.4999999999999997E-2</v>
      </c>
      <c r="D16" s="31">
        <f t="shared" ref="D16" si="0">B16</f>
        <v>45953</v>
      </c>
      <c r="E16" s="24"/>
      <c r="F16" s="47">
        <f t="shared" ref="F16:F20" si="1">+D16</f>
        <v>45953</v>
      </c>
      <c r="G16" s="48">
        <f>+G11</f>
        <v>1200</v>
      </c>
      <c r="H16" s="49"/>
      <c r="I16" s="50">
        <f t="shared" ref="I16" si="2">+G16*($G$10)*(H16)/365</f>
        <v>0</v>
      </c>
      <c r="J16" s="50"/>
      <c r="K16" s="50">
        <f t="shared" ref="K16:K20" si="3">+G16-J16</f>
        <v>1200</v>
      </c>
      <c r="L16" s="52">
        <f>-G12*G16</f>
        <v>-1219.08</v>
      </c>
      <c r="M16" s="25"/>
      <c r="N16" s="28"/>
      <c r="O16" s="53"/>
      <c r="Q16" s="54"/>
    </row>
    <row r="17" spans="1:17" ht="15">
      <c r="A17" s="7"/>
      <c r="B17" s="3">
        <f>EDATE(G8,6)</f>
        <v>45988</v>
      </c>
      <c r="C17" s="27">
        <f t="shared" ref="C17:C20" si="4">+$G$10</f>
        <v>7.4999999999999997E-2</v>
      </c>
      <c r="D17" s="3">
        <f>+B17</f>
        <v>45988</v>
      </c>
      <c r="E17" s="24"/>
      <c r="F17" s="47">
        <f t="shared" si="1"/>
        <v>45988</v>
      </c>
      <c r="G17" s="48">
        <f t="shared" ref="G17:G19" si="5">+K16</f>
        <v>1200</v>
      </c>
      <c r="H17" s="49">
        <f>+B17-G8</f>
        <v>184</v>
      </c>
      <c r="I17" s="61">
        <f>+G17*($G$10)*((H17)/365)</f>
        <v>45.369863013698634</v>
      </c>
      <c r="J17" s="50"/>
      <c r="K17" s="50">
        <f t="shared" si="3"/>
        <v>1200</v>
      </c>
      <c r="L17" s="51">
        <f>+I17+J17</f>
        <v>45.369863013698634</v>
      </c>
      <c r="M17" s="25"/>
      <c r="N17" s="28">
        <f>+L17/(1+$L$8)^((O17)/365)</f>
        <v>45.009156963830023</v>
      </c>
      <c r="O17" s="53">
        <f>+F17-$F$16</f>
        <v>35</v>
      </c>
      <c r="Q17" s="54">
        <f>+(N17/$N$21)*O17</f>
        <v>1.2922207672933539</v>
      </c>
    </row>
    <row r="18" spans="1:17" ht="15">
      <c r="A18" s="7"/>
      <c r="B18" s="3">
        <f>EDATE(B17,6)</f>
        <v>46169</v>
      </c>
      <c r="C18" s="27">
        <f t="shared" si="4"/>
        <v>7.4999999999999997E-2</v>
      </c>
      <c r="D18" s="3">
        <f>+B18</f>
        <v>46169</v>
      </c>
      <c r="E18" s="24"/>
      <c r="F18" s="47">
        <f t="shared" si="1"/>
        <v>46169</v>
      </c>
      <c r="G18" s="48">
        <f t="shared" si="5"/>
        <v>1200</v>
      </c>
      <c r="H18" s="49">
        <f>+B18-B17</f>
        <v>181</v>
      </c>
      <c r="I18" s="61">
        <f t="shared" ref="I18:I20" si="6">+G18*($G$10)*((H18)/365)</f>
        <v>44.630136986301373</v>
      </c>
      <c r="J18" s="50"/>
      <c r="K18" s="50">
        <f t="shared" si="3"/>
        <v>1200</v>
      </c>
      <c r="L18" s="51">
        <f>+I18+J18</f>
        <v>44.630136986301373</v>
      </c>
      <c r="M18" s="25"/>
      <c r="N18" s="28">
        <f t="shared" ref="N18:N20" si="7">+L18/(1+$L$8)^((O18)/365)</f>
        <v>42.48488144134695</v>
      </c>
      <c r="O18" s="53">
        <f t="shared" ref="O18:O20" si="8">+F18-$F$16</f>
        <v>216</v>
      </c>
      <c r="Q18" s="54">
        <f>+(N18/$N$21)*O18</f>
        <v>7.5275899752339122</v>
      </c>
    </row>
    <row r="19" spans="1:17" ht="15">
      <c r="A19" s="7"/>
      <c r="B19" s="3">
        <f t="shared" ref="B19:B20" si="9">EDATE(B18,6)</f>
        <v>46353</v>
      </c>
      <c r="C19" s="27">
        <f t="shared" si="4"/>
        <v>7.4999999999999997E-2</v>
      </c>
      <c r="D19" s="3">
        <f>+B19</f>
        <v>46353</v>
      </c>
      <c r="E19" s="24"/>
      <c r="F19" s="47">
        <f t="shared" si="1"/>
        <v>46353</v>
      </c>
      <c r="G19" s="48">
        <f t="shared" si="5"/>
        <v>1200</v>
      </c>
      <c r="H19" s="49">
        <f t="shared" ref="H19" si="10">+B19-B18</f>
        <v>184</v>
      </c>
      <c r="I19" s="61">
        <f t="shared" si="6"/>
        <v>45.369863013698634</v>
      </c>
      <c r="J19" s="48"/>
      <c r="K19" s="50">
        <f>+G19-J19</f>
        <v>1200</v>
      </c>
      <c r="L19" s="51">
        <f>+I19+J19</f>
        <v>45.369863013698634</v>
      </c>
      <c r="M19" s="25"/>
      <c r="N19" s="28">
        <f t="shared" si="7"/>
        <v>41.414202508416921</v>
      </c>
      <c r="O19" s="53">
        <f t="shared" si="8"/>
        <v>400</v>
      </c>
      <c r="Q19" s="54">
        <f>+(N19/$N$21)*O19</f>
        <v>13.588674242513498</v>
      </c>
    </row>
    <row r="20" spans="1:17" ht="15.75" thickBot="1">
      <c r="A20" s="7"/>
      <c r="B20" s="3">
        <f t="shared" si="9"/>
        <v>46534</v>
      </c>
      <c r="C20" s="27">
        <f t="shared" si="4"/>
        <v>7.4999999999999997E-2</v>
      </c>
      <c r="D20" s="3">
        <f>+B20</f>
        <v>46534</v>
      </c>
      <c r="E20" s="24"/>
      <c r="F20" s="47">
        <f t="shared" si="1"/>
        <v>46534</v>
      </c>
      <c r="G20" s="48">
        <f>+K19</f>
        <v>1200</v>
      </c>
      <c r="H20" s="49">
        <f>+B20-B19</f>
        <v>181</v>
      </c>
      <c r="I20" s="61">
        <f t="shared" si="6"/>
        <v>44.630136986301373</v>
      </c>
      <c r="J20" s="48">
        <f>G11</f>
        <v>1200</v>
      </c>
      <c r="K20" s="50">
        <f t="shared" si="3"/>
        <v>0</v>
      </c>
      <c r="L20" s="51">
        <f t="shared" ref="L20" si="11">+I20+J20</f>
        <v>1244.6301369863013</v>
      </c>
      <c r="M20" s="25"/>
      <c r="N20" s="28">
        <f t="shared" si="7"/>
        <v>1090.1717596606645</v>
      </c>
      <c r="O20" s="53">
        <f t="shared" si="8"/>
        <v>581</v>
      </c>
      <c r="Q20" s="54">
        <f>+(N20/$N$21)*O20</f>
        <v>519.56376289044374</v>
      </c>
    </row>
    <row r="21" spans="1:17" ht="15.75" thickBot="1">
      <c r="A21" s="7"/>
      <c r="B21" s="55"/>
      <c r="C21" s="56"/>
      <c r="D21" s="7"/>
      <c r="E21" s="4"/>
      <c r="F21" s="64" t="s">
        <v>8</v>
      </c>
      <c r="G21" s="65"/>
      <c r="H21" s="66"/>
      <c r="I21" s="57">
        <f>SUM(I16:I20)</f>
        <v>180.00000000000003</v>
      </c>
      <c r="J21" s="58">
        <f>SUM(J17:J20)</f>
        <v>1200</v>
      </c>
      <c r="K21" s="57"/>
      <c r="L21" s="59">
        <f>SUM(L16:L20)</f>
        <v>160.92000000000007</v>
      </c>
      <c r="M21" s="6"/>
      <c r="N21" s="60">
        <f>SUM(N16:N20)</f>
        <v>1219.0800005742585</v>
      </c>
    </row>
    <row r="22" spans="1:17" ht="15" customHeight="1">
      <c r="A22" s="7"/>
      <c r="B22" s="7"/>
      <c r="C22" s="7"/>
      <c r="D22" s="7"/>
      <c r="E22" s="4"/>
      <c r="F22" s="5"/>
      <c r="G22" s="4"/>
      <c r="H22" s="4"/>
      <c r="I22" s="4"/>
      <c r="J22" s="4"/>
      <c r="K22" s="4"/>
      <c r="L22" s="4"/>
      <c r="M22" s="6"/>
    </row>
    <row r="23" spans="1:17" ht="27.75" customHeight="1">
      <c r="F23" s="62" t="s">
        <v>24</v>
      </c>
      <c r="G23" s="62"/>
      <c r="H23" s="62"/>
      <c r="I23" s="62"/>
      <c r="J23" s="62"/>
      <c r="K23" s="62"/>
      <c r="L23" s="62"/>
      <c r="M23" s="8"/>
    </row>
    <row r="24" spans="1:17" ht="27.75" customHeight="1">
      <c r="F24" s="62"/>
      <c r="G24" s="62"/>
      <c r="H24" s="62"/>
      <c r="I24" s="62"/>
      <c r="J24" s="62"/>
      <c r="K24" s="62"/>
      <c r="L24" s="62"/>
      <c r="M24" s="8"/>
    </row>
    <row r="25" spans="1:17" ht="15" customHeight="1"/>
    <row r="26" spans="1:17" ht="15" customHeight="1"/>
    <row r="27" spans="1:17" ht="15" customHeight="1">
      <c r="J27" s="8"/>
      <c r="K27" s="8"/>
      <c r="L27" s="8"/>
    </row>
    <row r="28" spans="1:17" ht="15" customHeight="1">
      <c r="J28" s="8"/>
      <c r="K28" s="8"/>
      <c r="L28" s="8"/>
    </row>
    <row r="29" spans="1:17" ht="15" customHeight="1">
      <c r="J29" s="8"/>
      <c r="K29" s="8"/>
      <c r="L29" s="8"/>
    </row>
    <row r="30" spans="1:17" ht="15" customHeight="1">
      <c r="J30" s="8"/>
      <c r="K30" s="8"/>
      <c r="L30" s="8"/>
    </row>
    <row r="31" spans="1:17" ht="15" customHeight="1"/>
    <row r="32" spans="1:17" ht="15" customHeight="1"/>
  </sheetData>
  <sheetProtection algorithmName="SHA-512" hashValue="o/uqYvOsi9L6N/uIMPro4i84PUH663PKuqjWmM8nQ/mJqNb+mG3kO+Zs0JyAg5s7ysChL6s3+3fz1P+ECUcTWw==" saltValue="QffN/dShIxwOjNd/hiFakQ==" spinCount="100000" sheet="1" selectLockedCells="1"/>
  <mergeCells count="6">
    <mergeCell ref="F23:L24"/>
    <mergeCell ref="J8:K8"/>
    <mergeCell ref="J9:K9"/>
    <mergeCell ref="J10:K10"/>
    <mergeCell ref="J11:K11"/>
    <mergeCell ref="F21:H21"/>
  </mergeCells>
  <pageMargins left="0.39370078740157483" right="0.39370078740157483" top="0.39370078740157483" bottom="0.39370078740157483" header="0" footer="0"/>
  <pageSetup paperSize="9" scale="68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ON JD Ad. Clase XVII</vt:lpstr>
      <vt:lpstr>'ON JD Ad. Clase XVII'!Área_de_impresión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a64288</dc:creator>
  <cp:lastModifiedBy>Allaria Office</cp:lastModifiedBy>
  <cp:lastPrinted>2015-07-31T16:30:16Z</cp:lastPrinted>
  <dcterms:created xsi:type="dcterms:W3CDTF">2011-08-09T15:22:30Z</dcterms:created>
  <dcterms:modified xsi:type="dcterms:W3CDTF">2025-10-20T13:42:07Z</dcterms:modified>
</cp:coreProperties>
</file>