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astellone\Clase 1\"/>
    </mc:Choice>
  </mc:AlternateContent>
  <xr:revisionPtr revIDLastSave="0" documentId="13_ncr:1_{B4525AA3-19ED-4592-9DB7-23A7CBD6B1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N Banco Supervielle S.A." sheetId="12" r:id="rId1"/>
  </sheets>
  <definedNames>
    <definedName name="_xlnm.Print_Area" localSheetId="0">'ON Banco Supervielle S.A.'!$A$4:$P$21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2" l="1"/>
  <c r="D16" i="12"/>
  <c r="J27" i="12"/>
  <c r="J16" i="12"/>
  <c r="C16" i="12" l="1"/>
  <c r="C15" i="12"/>
  <c r="F16" i="12" l="1"/>
  <c r="D15" i="12"/>
  <c r="B15" i="12" s="1"/>
  <c r="H16" i="12" s="1"/>
  <c r="F15" i="12"/>
  <c r="O16" i="12" l="1"/>
  <c r="G15" i="12"/>
  <c r="L15" i="12" s="1"/>
  <c r="K15" i="12" l="1"/>
  <c r="G16" i="12" l="1"/>
  <c r="K16" i="12" l="1"/>
  <c r="I27" i="12"/>
  <c r="L16" i="12" l="1"/>
  <c r="L9" i="12" l="1"/>
  <c r="L10" i="12" s="1"/>
  <c r="L27" i="12"/>
  <c r="N16" i="12" l="1"/>
  <c r="N27" i="12"/>
  <c r="Q16" i="12" l="1"/>
  <c r="L11" i="12" s="1"/>
  <c r="L12" i="12"/>
</calcChain>
</file>

<file path=xl/sharedStrings.xml><?xml version="1.0" encoding="utf-8"?>
<sst xmlns="http://schemas.openxmlformats.org/spreadsheetml/2006/main" count="22" uniqueCount="22">
  <si>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</si>
  <si>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</si>
  <si>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</si>
  <si>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</si>
  <si>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</si>
  <si>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</si>
  <si>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</si>
  <si>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</si>
  <si>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</si>
  <si>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</si>
  <si>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</si>
  <si>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</si>
  <si>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</si>
  <si>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Dólar MEP - 6 meses</t>
  </si>
  <si>
    <t>Capital (USD)</t>
  </si>
  <si>
    <t>Intereses (USD)</t>
  </si>
  <si>
    <t>Amortización (USD)</t>
  </si>
  <si>
    <t>Capital Residual (USD)</t>
  </si>
  <si>
    <t>Flujo (USD)</t>
  </si>
  <si>
    <t>TNA (180 d)</t>
  </si>
  <si>
    <t>Obligaciones Negociables Mastellone Hermanos S.A. Clase 1</t>
  </si>
  <si>
    <t>VN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</si>
</sst>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  <numFmt numFmtId="175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2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5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4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5</xdr:col>
      <xdr:colOff>83343</xdr:colOff>
      <xdr:row>0</xdr:row>
      <xdr:rowOff>83344</xdr:rowOff>
    </xdr:from>
    <xdr:to>
      <xdr:col>5</xdr:col>
      <xdr:colOff>2112168</xdr:colOff>
      <xdr:row>4</xdr:row>
      <xdr:rowOff>102394</xdr:rowOff>
    </xdr:to>
    <xdr:pic>
      <xdr:nvPicPr>
        <xdr:cNvPr id="4" name="Picture 1" descr="Mastellone Hnos. S.A. – JMO Servicios S.R.L.">
          <a:extLst>
            <a:ext uri="{FF2B5EF4-FFF2-40B4-BE49-F238E27FC236}">
              <a16:creationId xmlns:a16="http://schemas.microsoft.com/office/drawing/2014/main" id="{3B13E283-805F-454C-B94E-0A4404E7F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41" t="28192" r="16415" b="37323"/>
        <a:stretch>
          <a:fillRect/>
        </a:stretch>
      </xdr:blipFill>
      <xdr:spPr bwMode="auto">
        <a:xfrm>
          <a:off x="452437" y="83344"/>
          <a:ext cx="202882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T56"/>
  <sheetViews>
    <sheetView showGridLines="0" tabSelected="1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40.1406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0" style="21" hidden="1" customWidth="1" outlineLevel="1" collapsed="1"/>
    <col min="97" max="97" width="0" style="21" hidden="1" customWidth="1" outlineLevel="1"/>
    <col min="98" max="98" width="11.42578125" style="21" outlineLevel="1" collapsed="1"/>
    <col min="99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20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13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21</v>
      </c>
      <c r="G9" s="24">
        <v>1000000</v>
      </c>
      <c r="H9" s="17"/>
      <c r="I9" s="17"/>
      <c r="J9" s="59" t="s">
        <v>0</v>
      </c>
      <c r="K9" s="59"/>
      <c r="L9" s="3">
        <f>+XIRR(L15:L19,F15:F19)</f>
        <v>6.0902515053749079E-2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45642</v>
      </c>
      <c r="H10" s="17"/>
      <c r="I10" s="17"/>
      <c r="J10" s="59" t="s">
        <v>19</v>
      </c>
      <c r="K10" s="59"/>
      <c r="L10" s="3">
        <f>+NOMINAL(L9,2)</f>
        <v>6.0002441798308936E-2</v>
      </c>
      <c r="M10" s="26"/>
      <c r="N10" s="20"/>
      <c r="O10" s="20"/>
      <c r="P10" s="20"/>
      <c r="Q10" s="20"/>
      <c r="R10" s="20"/>
    </row>
    <row r="11" spans="2:18">
      <c r="E11" s="17"/>
      <c r="F11" s="23" t="s">
        <v>12</v>
      </c>
      <c r="G11" s="50">
        <v>0.06</v>
      </c>
      <c r="H11" s="17"/>
      <c r="I11" s="17"/>
      <c r="J11" s="59" t="s">
        <v>2</v>
      </c>
      <c r="K11" s="59"/>
      <c r="L11" s="27">
        <f>+SUM(Q16:Q19)/(365/12)</f>
        <v>5.9835616438356158</v>
      </c>
      <c r="M11" s="26"/>
      <c r="N11" s="20"/>
      <c r="O11" s="20"/>
      <c r="P11" s="20"/>
      <c r="Q11" s="20"/>
      <c r="R11" s="20"/>
    </row>
    <row r="12" spans="2:18">
      <c r="E12" s="17"/>
      <c r="F12" s="18"/>
      <c r="G12" s="17"/>
      <c r="H12" s="31"/>
      <c r="I12" s="22"/>
      <c r="J12" s="59" t="s">
        <v>8</v>
      </c>
      <c r="K12" s="59"/>
      <c r="L12" s="3">
        <f>+N27/G15</f>
        <v>0.99999999989958399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2" t="s">
        <v>14</v>
      </c>
      <c r="H14" s="52" t="s">
        <v>4</v>
      </c>
      <c r="I14" s="52" t="s">
        <v>15</v>
      </c>
      <c r="J14" s="52" t="s">
        <v>16</v>
      </c>
      <c r="K14" s="52" t="s">
        <v>17</v>
      </c>
      <c r="L14" s="53" t="s">
        <v>18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45642</v>
      </c>
      <c r="C15" s="54">
        <f>+$G$11+$G$12</f>
        <v>0.06</v>
      </c>
      <c r="D15" s="7">
        <f>+G10</f>
        <v>45642</v>
      </c>
      <c r="E15" s="41"/>
      <c r="F15" s="8">
        <f>+G10</f>
        <v>45642</v>
      </c>
      <c r="G15" s="51">
        <f>+G9</f>
        <v>1000000</v>
      </c>
      <c r="H15" s="46"/>
      <c r="I15" s="45"/>
      <c r="J15" s="45"/>
      <c r="K15" s="51">
        <f t="shared" ref="K15:K16" si="0">+G15-J15</f>
        <v>1000000</v>
      </c>
      <c r="L15" s="47">
        <f>-G15</f>
        <v>-1000000</v>
      </c>
      <c r="M15" s="42"/>
      <c r="N15" s="9"/>
      <c r="O15" s="9"/>
      <c r="P15" s="1"/>
      <c r="Q15" s="1"/>
      <c r="R15" s="20"/>
    </row>
    <row r="16" spans="2:18" ht="15.75" thickBot="1">
      <c r="B16" s="7">
        <v>45824</v>
      </c>
      <c r="C16" s="54">
        <f t="shared" ref="C16" si="1">+$G$11+$G$12</f>
        <v>0.06</v>
      </c>
      <c r="D16" s="10">
        <f>+B16</f>
        <v>45824</v>
      </c>
      <c r="E16" s="41"/>
      <c r="F16" s="11">
        <f t="shared" ref="F16" si="2">+D16</f>
        <v>45824</v>
      </c>
      <c r="G16" s="51">
        <f>+K15</f>
        <v>1000000</v>
      </c>
      <c r="H16" s="49">
        <f>+B16-B15</f>
        <v>182</v>
      </c>
      <c r="I16" s="45">
        <f>+G16*($G$11+$G$12)*(H16)/365</f>
        <v>29917.808219178081</v>
      </c>
      <c r="J16" s="51">
        <f>$G$9*1</f>
        <v>1000000</v>
      </c>
      <c r="K16" s="51">
        <f t="shared" si="0"/>
        <v>0</v>
      </c>
      <c r="L16" s="47">
        <f>+I16+J16</f>
        <v>1029917.8082191781</v>
      </c>
      <c r="M16" s="42"/>
      <c r="N16" s="12">
        <f>+L16/(1+$L$9)^((O16)/365)</f>
        <v>999999.99989958399</v>
      </c>
      <c r="O16" s="13">
        <f>+F16-$F$15</f>
        <v>182</v>
      </c>
      <c r="P16" s="1"/>
      <c r="Q16" s="14">
        <f>+(N16/$N$27)*O16</f>
        <v>182</v>
      </c>
      <c r="R16" s="20"/>
    </row>
    <row r="17" spans="2:18" hidden="1">
      <c r="B17" s="7"/>
      <c r="C17" s="54"/>
      <c r="D17" s="10"/>
      <c r="E17" s="41"/>
      <c r="F17" s="11"/>
      <c r="G17" s="51"/>
      <c r="H17" s="49"/>
      <c r="I17" s="45"/>
      <c r="J17" s="45"/>
      <c r="K17" s="51"/>
      <c r="L17" s="47"/>
      <c r="M17" s="42"/>
      <c r="N17" s="12"/>
      <c r="O17" s="13"/>
      <c r="P17" s="1"/>
      <c r="Q17" s="14"/>
      <c r="R17" s="20"/>
    </row>
    <row r="18" spans="2:18" hidden="1">
      <c r="B18" s="7"/>
      <c r="C18" s="54"/>
      <c r="D18" s="10"/>
      <c r="E18" s="41"/>
      <c r="F18" s="11"/>
      <c r="G18" s="51"/>
      <c r="H18" s="49"/>
      <c r="I18" s="45"/>
      <c r="J18" s="45"/>
      <c r="K18" s="51"/>
      <c r="L18" s="47"/>
      <c r="M18" s="42"/>
      <c r="N18" s="12"/>
      <c r="O18" s="13"/>
      <c r="P18" s="1"/>
      <c r="Q18" s="14"/>
      <c r="R18" s="20"/>
    </row>
    <row r="19" spans="2:18" ht="15.75" hidden="1" thickBot="1">
      <c r="B19" s="7"/>
      <c r="C19" s="54"/>
      <c r="D19" s="10"/>
      <c r="E19" s="41"/>
      <c r="F19" s="11"/>
      <c r="G19" s="51"/>
      <c r="H19" s="49"/>
      <c r="I19" s="45"/>
      <c r="J19" s="51"/>
      <c r="K19" s="51"/>
      <c r="L19" s="47"/>
      <c r="M19" s="42"/>
      <c r="N19" s="12"/>
      <c r="O19" s="13"/>
      <c r="P19" s="1"/>
      <c r="Q19" s="14"/>
      <c r="R19" s="20"/>
    </row>
    <row r="20" spans="2:18" hidden="1">
      <c r="B20" s="7"/>
      <c r="C20" s="39"/>
      <c r="D20" s="10"/>
      <c r="E20" s="41"/>
      <c r="F20" s="11"/>
      <c r="G20" s="51"/>
      <c r="H20" s="49"/>
      <c r="I20" s="45"/>
      <c r="J20" s="45"/>
      <c r="K20" s="51"/>
      <c r="L20" s="47"/>
      <c r="M20" s="42"/>
      <c r="N20" s="12"/>
      <c r="O20" s="13"/>
      <c r="P20" s="1"/>
      <c r="Q20" s="14"/>
      <c r="R20" s="20"/>
    </row>
    <row r="21" spans="2:18" hidden="1">
      <c r="B21" s="7"/>
      <c r="C21" s="39"/>
      <c r="D21" s="10"/>
      <c r="E21" s="41"/>
      <c r="F21" s="11"/>
      <c r="G21" s="51"/>
      <c r="H21" s="49"/>
      <c r="I21" s="45"/>
      <c r="J21" s="45"/>
      <c r="K21" s="51"/>
      <c r="L21" s="47"/>
      <c r="M21" s="42"/>
      <c r="N21" s="12"/>
      <c r="O21" s="13"/>
      <c r="P21" s="1"/>
      <c r="Q21" s="14"/>
      <c r="R21" s="20"/>
    </row>
    <row r="22" spans="2:18" hidden="1">
      <c r="B22" s="7"/>
      <c r="C22" s="39"/>
      <c r="D22" s="10"/>
      <c r="E22" s="41"/>
      <c r="F22" s="11"/>
      <c r="G22" s="51"/>
      <c r="H22" s="49"/>
      <c r="I22" s="45"/>
      <c r="J22" s="45"/>
      <c r="K22" s="51"/>
      <c r="L22" s="47"/>
      <c r="M22" s="42"/>
      <c r="N22" s="12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1"/>
      <c r="H23" s="49"/>
      <c r="I23" s="45"/>
      <c r="J23" s="45"/>
      <c r="K23" s="51"/>
      <c r="L23" s="47"/>
      <c r="M23" s="42"/>
      <c r="N23" s="12"/>
      <c r="O23" s="13"/>
      <c r="P23" s="1"/>
      <c r="Q23" s="14"/>
      <c r="R23" s="20"/>
    </row>
    <row r="24" spans="2:18" hidden="1">
      <c r="B24" s="7"/>
      <c r="C24" s="39"/>
      <c r="D24" s="10"/>
      <c r="E24" s="41"/>
      <c r="F24" s="11"/>
      <c r="G24" s="51"/>
      <c r="H24" s="49"/>
      <c r="I24" s="45"/>
      <c r="J24" s="51"/>
      <c r="K24" s="51"/>
      <c r="L24" s="47"/>
      <c r="M24" s="42"/>
      <c r="N24" s="12"/>
      <c r="O24" s="13"/>
      <c r="P24" s="1"/>
      <c r="Q24" s="14"/>
      <c r="R24" s="20"/>
    </row>
    <row r="25" spans="2:18" hidden="1">
      <c r="B25" s="7"/>
      <c r="C25" s="39"/>
      <c r="D25" s="10"/>
      <c r="E25" s="41"/>
      <c r="F25" s="11"/>
      <c r="G25" s="51"/>
      <c r="H25" s="49"/>
      <c r="I25" s="45"/>
      <c r="J25" s="51"/>
      <c r="K25" s="51"/>
      <c r="L25" s="47"/>
      <c r="M25" s="42"/>
      <c r="N25" s="12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1"/>
      <c r="H26" s="49"/>
      <c r="I26" s="45"/>
      <c r="J26" s="51"/>
      <c r="K26" s="51"/>
      <c r="L26" s="47"/>
      <c r="M26" s="42"/>
      <c r="N26" s="12"/>
      <c r="O26" s="13"/>
      <c r="P26" s="1"/>
      <c r="Q26" s="14"/>
      <c r="R26" s="20"/>
    </row>
    <row r="27" spans="2:18" ht="15.75" thickBot="1">
      <c r="B27" s="40"/>
      <c r="C27" s="39"/>
      <c r="D27" s="40"/>
      <c r="E27" s="17"/>
      <c r="F27" s="60" t="s">
        <v>10</v>
      </c>
      <c r="G27" s="61"/>
      <c r="H27" s="61"/>
      <c r="I27" s="55">
        <f>SUM(I16:I23)</f>
        <v>29917.808219178081</v>
      </c>
      <c r="J27" s="56">
        <f>SUM(J16:J23)</f>
        <v>1000000</v>
      </c>
      <c r="K27" s="55"/>
      <c r="L27" s="57">
        <f>SUM(L15:L23)</f>
        <v>29917.808219178114</v>
      </c>
      <c r="M27" s="43"/>
      <c r="N27" s="15">
        <f>SUM(N16:N23)</f>
        <v>999999.99989958399</v>
      </c>
      <c r="O27" s="1"/>
      <c r="P27" s="1"/>
      <c r="Q27" s="1"/>
      <c r="R27" s="20"/>
    </row>
    <row r="28" spans="2:18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58" t="s">
        <v>11</v>
      </c>
      <c r="G30" s="58"/>
      <c r="H30" s="58"/>
      <c r="I30" s="58"/>
      <c r="J30" s="58"/>
      <c r="K30" s="58"/>
      <c r="L30" s="58"/>
    </row>
    <row r="31" spans="2:18" s="1" customFormat="1" ht="26.25" customHeight="1">
      <c r="E31" s="16"/>
      <c r="F31" s="58"/>
      <c r="G31" s="58"/>
      <c r="H31" s="58"/>
      <c r="I31" s="58"/>
      <c r="J31" s="58"/>
      <c r="K31" s="58"/>
      <c r="L31" s="58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8w6hSOibf1gOKnljeLNvsNTlWbmzY4IW7OLUY2I6Z3RCS4Tvoza1dTd39zuA2bS4df+IeRvwpxmz8UvapjgUZw==" saltValue="cSx34xRLPej10V/KfO98pQ==" spinCount="100000" sheet="1"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Banco Supervielle S.A.</vt:lpstr>
      <vt:lpstr>'ON Banco Supervielle S.A.'!Área_de_impresión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2024-12-12T11:43:11Z</dcterms:modified>
</cp:coreProperties>
</file>