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fertil SA\Clase 2\"/>
    </mc:Choice>
  </mc:AlternateContent>
  <xr:revisionPtr revIDLastSave="0" documentId="13_ncr:1_{9C27CED2-FE75-4BC2-BDAB-C3F29024C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Profertil Clase 2" sheetId="12" r:id="rId1"/>
  </sheets>
  <definedNames>
    <definedName name="_xlnm.Print_Area" localSheetId="0">'ON Profertil Clase 2'!$A$8:$P$21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2" l="1"/>
  <c r="H22" i="12"/>
  <c r="H21" i="12"/>
  <c r="H20" i="12"/>
  <c r="J23" i="12"/>
  <c r="J24" i="12" s="1"/>
  <c r="F21" i="12"/>
  <c r="F20" i="12"/>
  <c r="B23" i="12"/>
  <c r="B22" i="12"/>
  <c r="B21" i="12"/>
  <c r="B20" i="12"/>
  <c r="G19" i="12"/>
  <c r="L19" i="12" s="1"/>
  <c r="F19" i="12"/>
  <c r="K19" i="12" l="1"/>
  <c r="C22" i="12"/>
  <c r="C23" i="12"/>
  <c r="C21" i="12" l="1"/>
  <c r="C20" i="12" l="1"/>
  <c r="C19" i="12"/>
  <c r="D19" i="12" l="1"/>
  <c r="B19" i="12" s="1"/>
  <c r="D20" i="12" l="1"/>
  <c r="O20" i="12" l="1"/>
  <c r="D22" i="12"/>
  <c r="D21" i="12"/>
  <c r="O21" i="12" s="1"/>
  <c r="F22" i="12" l="1"/>
  <c r="O22" i="12" s="1"/>
  <c r="D23" i="12"/>
  <c r="G20" i="12"/>
  <c r="I20" i="12" l="1"/>
  <c r="K20" i="12"/>
  <c r="F23" i="12"/>
  <c r="O23" i="12" s="1"/>
  <c r="G21" i="12"/>
  <c r="L20" i="12" l="1"/>
  <c r="I21" i="12"/>
  <c r="L21" i="12" s="1"/>
  <c r="K21" i="12"/>
  <c r="G22" i="12" s="1"/>
  <c r="I22" i="12" l="1"/>
  <c r="K22" i="12"/>
  <c r="G23" i="12"/>
  <c r="I23" i="12" l="1"/>
  <c r="L23" i="12" s="1"/>
  <c r="K23" i="12"/>
  <c r="L22" i="12"/>
  <c r="L13" i="12" s="1"/>
  <c r="N20" i="12" s="1"/>
  <c r="N23" i="12" l="1"/>
  <c r="N22" i="12"/>
  <c r="L24" i="12"/>
  <c r="L14" i="12"/>
  <c r="N21" i="12"/>
  <c r="N24" i="12" s="1"/>
  <c r="L16" i="12" s="1"/>
  <c r="I24" i="12"/>
  <c r="Q23" i="12" l="1"/>
  <c r="Q21" i="12"/>
  <c r="Q20" i="12"/>
  <c r="Q22" i="12"/>
  <c r="L15" i="12" l="1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<sst xmlns="http://schemas.openxmlformats.org/spreadsheetml/2006/main" count="22" uniqueCount="22">
  <si>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</si>
  <si>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</si>
  <si>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</si>
  <si>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</si>
  <si>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</si>
  <si>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</si>
  <si>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</si>
  <si>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</si>
  <si>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</si>
  <si>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</si>
  <si>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</si>
  <si>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</si>
  <si>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</si>
  <si>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Capital (USD)</t>
  </si>
  <si>
    <t>Intereses (USD)</t>
  </si>
  <si>
    <t>Amortización (USD)</t>
  </si>
  <si>
    <t>Capital Residual (USD)</t>
  </si>
  <si>
    <t>Flujo (USD)</t>
  </si>
  <si>
    <t>VN (USD)</t>
  </si>
  <si>
    <t>TNA (180 d)</t>
  </si>
  <si>
    <t>Obligaciones Negociables Profertil S.A. Clase 2</t>
  </si>
  <si>
    <t>Dólar MEP - 24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</si>
</sst>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4" fontId="4" fillId="0" borderId="0" xfId="4" applyNumberFormat="1" applyFont="1"/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9">
    <cellStyle name="Millares" xfId="2" builtinId="3"/>
    <cellStyle name="Millares 2" xfId="5" xr:uid="{7991B591-6442-474D-A7CE-578C4E2BF367}"/>
    <cellStyle name="Millares 3" xfId="8" xr:uid="{619B6C2F-4713-4B48-9DCE-FA9263CF812F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1012031</xdr:colOff>
      <xdr:row>4</xdr:row>
      <xdr:rowOff>137154</xdr:rowOff>
    </xdr:from>
    <xdr:to>
      <xdr:col>11</xdr:col>
      <xdr:colOff>1129095</xdr:colOff>
      <xdr:row>7</xdr:row>
      <xdr:rowOff>188390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2969" y="899154"/>
          <a:ext cx="1760126" cy="622736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</xdr:row>
      <xdr:rowOff>166687</xdr:rowOff>
    </xdr:from>
    <xdr:to>
      <xdr:col>5</xdr:col>
      <xdr:colOff>1580952</xdr:colOff>
      <xdr:row>8</xdr:row>
      <xdr:rowOff>14163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8F4D23-B8DD-4BB6-B48D-C870F21FD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05750" y="547687"/>
          <a:ext cx="1580952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X66"/>
  <sheetViews>
    <sheetView showGridLines="0" tabSelected="1" zoomScale="80" zoomScaleNormal="80" workbookViewId="0">
      <selection activeCell="G13" sqref="G13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7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6" width="11.42578125" style="20" hidden="1" customWidth="1" outlineLevel="1" collapsed="1"/>
    <col min="97" max="97" width="11.42578125" style="20" hidden="1" customWidth="1" outlineLevel="1"/>
    <col min="98" max="98" width="11.42578125" style="20" hidden="1" customWidth="1" outlineLevel="1" collapsed="1"/>
    <col min="99" max="99" width="11.42578125" style="20" hidden="1" customWidth="1" outlineLevel="1"/>
    <col min="100" max="100" width="0" style="20" hidden="1" customWidth="1" outlineLevel="1" collapsed="1"/>
    <col min="101" max="101" width="0" style="20" hidden="1" customWidth="1" outlineLevel="1"/>
    <col min="102" max="102" width="11.42578125" style="20" outlineLevel="1" collapsed="1"/>
    <col min="103" max="16384" width="11.42578125" style="20" outlineLevel="1"/>
  </cols>
  <sheetData>
    <row r="1" spans="2:18" ht="15" customHeight="1"/>
    <row r="2" spans="2:18" ht="15" customHeight="1"/>
    <row r="3" spans="2:18" ht="15" customHeight="1"/>
    <row r="4" spans="2:18" ht="15" customHeight="1"/>
    <row r="5" spans="2:18" ht="15" customHeight="1"/>
    <row r="6" spans="2:18">
      <c r="E6" s="16"/>
      <c r="F6" s="17"/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17"/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17"/>
      <c r="G9" s="16"/>
      <c r="H9" s="16"/>
      <c r="I9" s="16"/>
      <c r="J9" s="16"/>
      <c r="K9" s="16"/>
      <c r="L9" s="16"/>
      <c r="M9" s="18"/>
      <c r="N9" s="19"/>
      <c r="O9" s="19"/>
      <c r="P9" s="19"/>
      <c r="Q9" s="19"/>
      <c r="R9" s="19"/>
    </row>
    <row r="10" spans="2:18">
      <c r="E10" s="16"/>
      <c r="F10" s="2" t="s">
        <v>20</v>
      </c>
      <c r="G10" s="16"/>
      <c r="H10" s="16"/>
      <c r="I10" s="16"/>
      <c r="J10" s="16"/>
      <c r="K10" s="16"/>
      <c r="L10" s="16"/>
      <c r="M10" s="18"/>
      <c r="N10" s="19"/>
      <c r="O10" s="19"/>
      <c r="P10" s="19"/>
      <c r="Q10" s="19"/>
      <c r="R10" s="19"/>
    </row>
    <row r="11" spans="2:18">
      <c r="E11" s="16"/>
      <c r="F11" s="2" t="s">
        <v>21</v>
      </c>
      <c r="G11" s="16"/>
      <c r="H11" s="16"/>
      <c r="I11" s="16"/>
      <c r="J11" s="16"/>
      <c r="K11" s="16"/>
      <c r="L11" s="16"/>
      <c r="M11" s="18"/>
      <c r="N11" s="19"/>
      <c r="O11" s="19"/>
      <c r="P11" s="19"/>
      <c r="Q11" s="19"/>
      <c r="R11" s="19"/>
    </row>
    <row r="12" spans="2:18">
      <c r="E12" s="16"/>
      <c r="F12" s="17"/>
      <c r="G12" s="16"/>
      <c r="H12" s="16"/>
      <c r="I12" s="16"/>
      <c r="J12" s="16"/>
      <c r="K12" s="16"/>
      <c r="L12" s="16"/>
      <c r="M12" s="18"/>
      <c r="N12" s="19"/>
      <c r="O12" s="19"/>
      <c r="P12" s="19"/>
      <c r="Q12" s="19"/>
      <c r="R12" s="19"/>
    </row>
    <row r="13" spans="2:18">
      <c r="E13" s="16"/>
      <c r="F13" s="22" t="s">
        <v>18</v>
      </c>
      <c r="G13" s="23">
        <v>100</v>
      </c>
      <c r="H13" s="16"/>
      <c r="I13" s="16"/>
      <c r="J13" s="59" t="s">
        <v>0</v>
      </c>
      <c r="K13" s="59"/>
      <c r="L13" s="3">
        <f>+XIRR(L19:L23,F19:F23)</f>
        <v>7.6405933499336234E-2</v>
      </c>
      <c r="M13" s="4"/>
      <c r="N13" s="19"/>
      <c r="O13" s="19"/>
      <c r="P13" s="19"/>
      <c r="Q13" s="19"/>
      <c r="R13" s="19"/>
    </row>
    <row r="14" spans="2:18">
      <c r="B14" s="57"/>
      <c r="E14" s="16"/>
      <c r="F14" s="22" t="s">
        <v>6</v>
      </c>
      <c r="G14" s="24">
        <v>45852</v>
      </c>
      <c r="H14" s="16"/>
      <c r="I14" s="16"/>
      <c r="J14" s="59" t="s">
        <v>19</v>
      </c>
      <c r="K14" s="59"/>
      <c r="L14" s="3">
        <f>+(((1+L13)^(180/365)-1)*(365/180))</f>
        <v>7.4980670982567985E-2</v>
      </c>
      <c r="M14" s="25"/>
      <c r="N14" s="19"/>
      <c r="O14" s="19"/>
      <c r="P14" s="19"/>
      <c r="Q14" s="19"/>
      <c r="R14" s="19"/>
    </row>
    <row r="15" spans="2:18">
      <c r="E15" s="16"/>
      <c r="F15" s="22" t="s">
        <v>12</v>
      </c>
      <c r="G15" s="56">
        <v>7.4999999999999997E-2</v>
      </c>
      <c r="H15" s="16"/>
      <c r="I15" s="16"/>
      <c r="J15" s="59" t="s">
        <v>2</v>
      </c>
      <c r="K15" s="59"/>
      <c r="L15" s="26">
        <f>+SUM(Q20:Q23)/(365/12)</f>
        <v>22.730024147735708</v>
      </c>
      <c r="M15" s="25"/>
      <c r="N15" s="19"/>
      <c r="O15" s="19"/>
      <c r="P15" s="19"/>
      <c r="Q15" s="19"/>
      <c r="R15" s="19"/>
    </row>
    <row r="16" spans="2:18">
      <c r="E16" s="16"/>
      <c r="F16" s="17"/>
      <c r="G16" s="16"/>
      <c r="H16" s="30"/>
      <c r="I16" s="21"/>
      <c r="J16" s="59" t="s">
        <v>8</v>
      </c>
      <c r="K16" s="59"/>
      <c r="L16" s="3">
        <f>N24/G13</f>
        <v>1.0000000031587584</v>
      </c>
      <c r="M16" s="28"/>
      <c r="N16" s="29"/>
      <c r="O16" s="19"/>
      <c r="P16" s="19"/>
      <c r="Q16" s="19"/>
      <c r="R16" s="19"/>
    </row>
    <row r="17" spans="2:18" ht="15.75" thickBot="1">
      <c r="E17" s="16"/>
      <c r="F17" s="17"/>
      <c r="G17" s="16"/>
      <c r="H17" s="16"/>
      <c r="I17" s="16"/>
      <c r="J17" s="16"/>
      <c r="K17" s="16"/>
      <c r="L17" s="16"/>
      <c r="M17" s="31"/>
      <c r="N17" s="29"/>
      <c r="O17" s="19"/>
      <c r="P17" s="19"/>
      <c r="Q17" s="19"/>
      <c r="R17" s="19"/>
    </row>
    <row r="18" spans="2:18" s="33" customFormat="1" ht="28.5" customHeight="1" thickBot="1">
      <c r="B18" s="34"/>
      <c r="C18" s="34" t="s">
        <v>7</v>
      </c>
      <c r="D18" s="34"/>
      <c r="E18" s="35"/>
      <c r="F18" s="47" t="s">
        <v>3</v>
      </c>
      <c r="G18" s="50" t="s">
        <v>13</v>
      </c>
      <c r="H18" s="50" t="s">
        <v>4</v>
      </c>
      <c r="I18" s="50" t="s">
        <v>14</v>
      </c>
      <c r="J18" s="50" t="s">
        <v>15</v>
      </c>
      <c r="K18" s="50" t="s">
        <v>16</v>
      </c>
      <c r="L18" s="51" t="s">
        <v>17</v>
      </c>
      <c r="M18" s="36"/>
      <c r="N18" s="5" t="s">
        <v>1</v>
      </c>
      <c r="O18" s="5" t="s">
        <v>5</v>
      </c>
      <c r="P18" s="6"/>
      <c r="Q18" s="5" t="s">
        <v>9</v>
      </c>
      <c r="R18" s="37"/>
    </row>
    <row r="19" spans="2:18">
      <c r="B19" s="7">
        <f>+D19</f>
        <v>45852</v>
      </c>
      <c r="C19" s="52">
        <f>+$G$15+$G$16</f>
        <v>7.4999999999999997E-2</v>
      </c>
      <c r="D19" s="7">
        <f>+G14</f>
        <v>45852</v>
      </c>
      <c r="E19" s="40"/>
      <c r="F19" s="8">
        <f>+G14</f>
        <v>45852</v>
      </c>
      <c r="G19" s="49">
        <f>+G13</f>
        <v>100</v>
      </c>
      <c r="H19" s="45"/>
      <c r="I19" s="44"/>
      <c r="J19" s="44"/>
      <c r="K19" s="49">
        <f>+G19-J19</f>
        <v>100</v>
      </c>
      <c r="L19" s="46">
        <f>-G19</f>
        <v>-100</v>
      </c>
      <c r="M19" s="41"/>
      <c r="N19" s="9"/>
      <c r="O19" s="9"/>
      <c r="P19" s="1"/>
      <c r="Q19" s="1"/>
      <c r="R19" s="19"/>
    </row>
    <row r="20" spans="2:18">
      <c r="B20" s="7">
        <f>+EDATE(B19,6)</f>
        <v>46036</v>
      </c>
      <c r="C20" s="52">
        <f>+$G$15+$G$16</f>
        <v>7.4999999999999997E-2</v>
      </c>
      <c r="D20" s="7">
        <f>+B20</f>
        <v>46036</v>
      </c>
      <c r="E20" s="40"/>
      <c r="F20" s="10">
        <f>+D20</f>
        <v>46036</v>
      </c>
      <c r="G20" s="49">
        <f>+K19</f>
        <v>100</v>
      </c>
      <c r="H20" s="48">
        <f>+B20-B19</f>
        <v>184</v>
      </c>
      <c r="I20" s="44">
        <f>+G20*($G$15)*(H20)/365</f>
        <v>3.7808219178082192</v>
      </c>
      <c r="J20" s="49"/>
      <c r="K20" s="49">
        <f>+G20-J20</f>
        <v>100</v>
      </c>
      <c r="L20" s="46">
        <f>+I20+J20</f>
        <v>3.7808219178082192</v>
      </c>
      <c r="M20" s="41"/>
      <c r="N20" s="11">
        <f>+L20/(1+$L$13)^((O20)/365)</f>
        <v>3.6430637568622246</v>
      </c>
      <c r="O20" s="12">
        <f>+F20-$F$19</f>
        <v>184</v>
      </c>
      <c r="P20" s="1"/>
      <c r="Q20" s="13">
        <f>+(N20/$N$24)*O20</f>
        <v>6.7032372914525871</v>
      </c>
      <c r="R20" s="19"/>
    </row>
    <row r="21" spans="2:18">
      <c r="B21" s="7">
        <f>+EDATE(B20,6)</f>
        <v>46217</v>
      </c>
      <c r="C21" s="52">
        <f>+$G$15+$G$16</f>
        <v>7.4999999999999997E-2</v>
      </c>
      <c r="D21" s="7">
        <f>+B21</f>
        <v>46217</v>
      </c>
      <c r="E21" s="40"/>
      <c r="F21" s="10">
        <f>+D21</f>
        <v>46217</v>
      </c>
      <c r="G21" s="49">
        <f>+K20</f>
        <v>100</v>
      </c>
      <c r="H21" s="48">
        <f>+B21-B20</f>
        <v>181</v>
      </c>
      <c r="I21" s="44">
        <f>+G21*($G$15)*(H21)/365</f>
        <v>3.7191780821917808</v>
      </c>
      <c r="J21" s="49"/>
      <c r="K21" s="49">
        <f>+G21-J21</f>
        <v>100</v>
      </c>
      <c r="L21" s="46">
        <f>+I21+J21</f>
        <v>3.7191780821917808</v>
      </c>
      <c r="M21" s="41"/>
      <c r="N21" s="11">
        <f t="shared" ref="N21:N23" si="0">+L21/(1+$L$13)^((O21)/365)</f>
        <v>3.4551816990649038</v>
      </c>
      <c r="O21" s="12">
        <f t="shared" ref="O21:O23" si="1">+F21-$F$19</f>
        <v>365</v>
      </c>
      <c r="P21" s="1"/>
      <c r="Q21" s="13">
        <f>+(N21/$N$24)*O21</f>
        <v>12.611413161750493</v>
      </c>
      <c r="R21" s="19"/>
    </row>
    <row r="22" spans="2:18">
      <c r="B22" s="7">
        <f>+EDATE(B21,6)</f>
        <v>46401</v>
      </c>
      <c r="C22" s="52">
        <f t="shared" ref="C22:C23" si="2">+$G$15+$G$16</f>
        <v>7.4999999999999997E-2</v>
      </c>
      <c r="D22" s="7">
        <f>+B22</f>
        <v>46401</v>
      </c>
      <c r="E22" s="40"/>
      <c r="F22" s="10">
        <f>+D22</f>
        <v>46401</v>
      </c>
      <c r="G22" s="49">
        <f t="shared" ref="G22:G23" si="3">+K21</f>
        <v>100</v>
      </c>
      <c r="H22" s="48">
        <f>+B22-B21</f>
        <v>184</v>
      </c>
      <c r="I22" s="44">
        <f>+G22*($G$15)*(H22)/365</f>
        <v>3.7808219178082192</v>
      </c>
      <c r="J22" s="49"/>
      <c r="K22" s="49">
        <f>+G22-J22</f>
        <v>100</v>
      </c>
      <c r="L22" s="46">
        <f>+I22+J22</f>
        <v>3.7808219178082192</v>
      </c>
      <c r="M22" s="41"/>
      <c r="N22" s="11">
        <f t="shared" si="0"/>
        <v>3.3844701552497254</v>
      </c>
      <c r="O22" s="12">
        <f t="shared" si="1"/>
        <v>549</v>
      </c>
      <c r="P22" s="1"/>
      <c r="Q22" s="13">
        <f>+(N22/$N$24)*O22</f>
        <v>18.580741093628923</v>
      </c>
      <c r="R22" s="19"/>
    </row>
    <row r="23" spans="2:18" ht="15.75" thickBot="1">
      <c r="B23" s="7">
        <f>+EDATE(B22,6)</f>
        <v>46582</v>
      </c>
      <c r="C23" s="52">
        <f t="shared" si="2"/>
        <v>7.4999999999999997E-2</v>
      </c>
      <c r="D23" s="7">
        <f>+B23</f>
        <v>46582</v>
      </c>
      <c r="E23" s="40"/>
      <c r="F23" s="10">
        <f t="shared" ref="F23" si="4">+D23</f>
        <v>46582</v>
      </c>
      <c r="G23" s="49">
        <f t="shared" si="3"/>
        <v>100</v>
      </c>
      <c r="H23" s="48">
        <f>+D23-B22</f>
        <v>181</v>
      </c>
      <c r="I23" s="44">
        <f>+G23*($G$15)*(H23)/365</f>
        <v>3.7191780821917808</v>
      </c>
      <c r="J23" s="49">
        <f>G13</f>
        <v>100</v>
      </c>
      <c r="K23" s="49">
        <f>+G23-J23</f>
        <v>0</v>
      </c>
      <c r="L23" s="46">
        <f>+I23+J23</f>
        <v>103.71917808219177</v>
      </c>
      <c r="M23" s="41"/>
      <c r="N23" s="11">
        <f t="shared" si="0"/>
        <v>89.51728470469898</v>
      </c>
      <c r="O23" s="12">
        <f t="shared" si="1"/>
        <v>730</v>
      </c>
      <c r="P23" s="1"/>
      <c r="Q23" s="13">
        <f>+(N23/$N$24)*O23</f>
        <v>653.47617628012915</v>
      </c>
      <c r="R23" s="19"/>
    </row>
    <row r="24" spans="2:18" ht="15.75" thickBot="1">
      <c r="B24" s="39"/>
      <c r="C24" s="38"/>
      <c r="D24" s="39"/>
      <c r="E24" s="16"/>
      <c r="F24" s="60" t="s">
        <v>10</v>
      </c>
      <c r="G24" s="61"/>
      <c r="H24" s="61"/>
      <c r="I24" s="53">
        <f>SUM(I20:I23)</f>
        <v>15</v>
      </c>
      <c r="J24" s="54">
        <f>SUM(J20:J23)</f>
        <v>100</v>
      </c>
      <c r="K24" s="53"/>
      <c r="L24" s="55">
        <f>SUM(L19:L23)</f>
        <v>15</v>
      </c>
      <c r="M24" s="42"/>
      <c r="N24" s="14">
        <f>SUM(N20:N23)</f>
        <v>100.00000031587584</v>
      </c>
      <c r="O24" s="1"/>
      <c r="P24" s="1"/>
      <c r="Q24" s="13"/>
      <c r="R24" s="19"/>
    </row>
    <row r="25" spans="2:18">
      <c r="E25" s="16"/>
      <c r="F25" s="16"/>
      <c r="G25" s="16"/>
      <c r="H25" s="16"/>
      <c r="I25" s="16"/>
      <c r="J25" s="16"/>
      <c r="K25" s="16"/>
      <c r="L25" s="16"/>
      <c r="M25" s="18"/>
      <c r="N25" s="19"/>
      <c r="O25" s="19"/>
      <c r="P25" s="19"/>
      <c r="Q25" s="19"/>
      <c r="R25" s="19"/>
    </row>
    <row r="26" spans="2:18" s="1" customFormat="1" ht="26.25" customHeight="1">
      <c r="E26" s="15"/>
      <c r="F26" s="58" t="s">
        <v>11</v>
      </c>
      <c r="G26" s="58"/>
      <c r="H26" s="58"/>
      <c r="I26" s="58"/>
      <c r="J26" s="58"/>
      <c r="K26" s="58"/>
      <c r="L26" s="58"/>
    </row>
    <row r="27" spans="2:18" s="1" customFormat="1" ht="26.25" customHeight="1">
      <c r="E27" s="15"/>
      <c r="F27" s="58"/>
      <c r="G27" s="58"/>
      <c r="H27" s="58"/>
      <c r="I27" s="58"/>
      <c r="J27" s="58"/>
      <c r="K27" s="58"/>
      <c r="L27" s="58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7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 ht="15" customHeight="1"/>
    <row r="36" spans="5:18" ht="15" customHeight="1"/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>
      <c r="F46"/>
    </row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sheetProtection algorithmName="SHA-512" hashValue="tx95BUDxk+mogm/4KjkD4dbX1rOR4d0mkfwknXEZyYejgE7RYY1TUKJShGZvxF9fBxm4XBhEOHWZH2g8rMhm9g==" saltValue="FfU8TPnu+gCzVcZU2G5j9A==" spinCount="100000" sheet="1" selectLockedCells="1"/>
  <mergeCells count="6">
    <mergeCell ref="F26:L27"/>
    <mergeCell ref="J13:K13"/>
    <mergeCell ref="J14:K14"/>
    <mergeCell ref="J15:K15"/>
    <mergeCell ref="J16:K16"/>
    <mergeCell ref="F24:H24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Profertil Clase 2</vt:lpstr>
      <vt:lpstr>'ON Profertil Clase 2'!Área_de_impresión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2025-07-08T12:56:25Z</dcterms:modified>
</cp:coreProperties>
</file>