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San Miguel (SAMI)\Serie XII Adicionales\"/>
    </mc:Choice>
  </mc:AlternateContent>
  <xr:revisionPtr revIDLastSave="0" documentId="13_ncr:1_{F787C13D-12AB-4E8B-8FF1-5F536454A6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N Serie XII Adicionales" sheetId="17" r:id="rId1"/>
  </sheets>
  <definedNames>
    <definedName name="_xlnm.Print_Area" localSheetId="0">'ON Serie XII Adicionales'!$A$6:$P$20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7" l="1"/>
  <c r="O18" i="17"/>
  <c r="O19" i="17"/>
  <c r="O20" i="17"/>
  <c r="O17" i="17"/>
  <c r="L16" i="17"/>
  <c r="F16" i="17"/>
  <c r="G8" i="17"/>
  <c r="B18" i="17" l="1"/>
  <c r="H18" i="17" s="1"/>
  <c r="G16" i="17"/>
  <c r="C17" i="17"/>
  <c r="B15" i="17"/>
  <c r="K16" i="17" l="1"/>
  <c r="G17" i="17" s="1"/>
  <c r="K17" i="17" s="1"/>
  <c r="I17" i="17"/>
  <c r="B19" i="17"/>
  <c r="B20" i="17"/>
  <c r="H20" i="17" s="1"/>
  <c r="H17" i="17"/>
  <c r="H19" i="17"/>
  <c r="D15" i="17"/>
  <c r="D17" i="17" l="1"/>
  <c r="F17" i="17" s="1"/>
  <c r="J21" i="17"/>
  <c r="D20" i="17"/>
  <c r="F20" i="17" s="1"/>
  <c r="D19" i="17"/>
  <c r="F19" i="17" s="1"/>
  <c r="D18" i="17"/>
  <c r="F18" i="17" s="1"/>
  <c r="C18" i="17"/>
  <c r="C19" i="17" s="1"/>
  <c r="C20" i="17" s="1"/>
  <c r="G18" i="17" l="1"/>
  <c r="L17" i="17"/>
  <c r="I18" i="17" l="1"/>
  <c r="K18" i="17"/>
  <c r="L18" i="17"/>
  <c r="G19" i="17"/>
  <c r="I19" i="17" l="1"/>
  <c r="L19" i="17" s="1"/>
  <c r="K19" i="17"/>
  <c r="G20" i="17"/>
  <c r="K20" i="17" s="1"/>
  <c r="I20" i="17" l="1"/>
  <c r="L20" i="17" s="1"/>
  <c r="N17" i="17" l="1"/>
  <c r="L10" i="17"/>
  <c r="L11" i="17" s="1"/>
  <c r="I21" i="17"/>
  <c r="N20" i="17" l="1"/>
  <c r="N18" i="17"/>
  <c r="N19" i="17"/>
  <c r="L21" i="17"/>
  <c r="N21" i="17" l="1"/>
  <c r="Q17" i="17" s="1"/>
  <c r="Q18" i="17" l="1"/>
  <c r="Q20" i="17"/>
  <c r="Q19" i="17"/>
  <c r="L12" i="17" l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<sst xmlns="http://schemas.openxmlformats.org/spreadsheetml/2006/main" count="23" uniqueCount="23">
  <si>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</si>
  <si>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</si>
  <si>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</si>
  <si>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</si>
  <si>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</si>
  <si>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</si>
  <si>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Tasa de cupon</t>
  </si>
  <si>
    <t>Duration</t>
  </si>
  <si>
    <t>Totales</t>
  </si>
  <si>
    <t>VN (USD)</t>
  </si>
  <si>
    <t>Capital (USD)</t>
  </si>
  <si>
    <t>Intereses (USD)</t>
  </si>
  <si>
    <t>Amortización (USD)</t>
  </si>
  <si>
    <t>Capital Residual (USD)</t>
  </si>
  <si>
    <t>Flujo (USD)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</si>
  <si>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</si>
  <si>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Fecha de Emisión</t>
  </si>
  <si>
    <t>Cupón (Tasa Fija)</t>
  </si>
  <si>
    <t>Precio de corte</t>
  </si>
  <si>
    <t>TNA (180 d)</t>
  </si>
  <si>
    <t>ON S.A. San Miguel A.G.I.C.I. Y F. Serie XII Adicionales</t>
  </si>
  <si>
    <t>Dólar MEP - 20,75 meses aprox. (vto. 06/02/2027)</t>
  </si>
  <si>
    <t>Fecha de Reapertura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</si>
</sst>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* #,##0.000_ ;_ * \-#,##0.000_ ;_ * &quot;-&quot;??_ ;_ @_ "/>
  </numFmts>
  <fonts count="15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64">
    <xf numFmtId="0" fontId="0" fillId="0" borderId="0" xfId="0"/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8" fillId="6" borderId="7" xfId="2" applyFont="1" applyFill="1" applyBorder="1" applyAlignment="1" applyProtection="1">
      <alignment horizontal="center" vertical="center" wrapText="1"/>
      <protection hidden="1"/>
    </xf>
    <xf numFmtId="14" fontId="7" fillId="2" borderId="2" xfId="3" applyNumberFormat="1" applyFont="1" applyFill="1" applyBorder="1" applyProtection="1">
      <protection hidden="1"/>
    </xf>
    <xf numFmtId="171" fontId="8" fillId="6" borderId="6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7" xfId="2" applyNumberFormat="1" applyFont="1" applyFill="1" applyBorder="1" applyAlignment="1" applyProtection="1">
      <alignment horizontal="center" vertical="center" wrapTex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5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/>
    <xf numFmtId="166" fontId="6" fillId="4" borderId="2" xfId="3" applyNumberFormat="1" applyFont="1" applyFill="1" applyBorder="1" applyAlignment="1" applyProtection="1">
      <alignment horizontal="left"/>
      <protection hidden="1"/>
    </xf>
    <xf numFmtId="0" fontId="8" fillId="4" borderId="3" xfId="3" applyFont="1" applyFill="1" applyBorder="1" applyProtection="1">
      <protection hidden="1"/>
    </xf>
    <xf numFmtId="0" fontId="4" fillId="0" borderId="0" xfId="3" applyFont="1"/>
    <xf numFmtId="170" fontId="7" fillId="3" borderId="2" xfId="4" applyNumberFormat="1" applyFont="1" applyFill="1" applyBorder="1" applyProtection="1">
      <protection locked="0" hidden="1"/>
    </xf>
    <xf numFmtId="165" fontId="9" fillId="5" borderId="0" xfId="4" applyFont="1" applyFill="1" applyBorder="1" applyProtection="1">
      <protection hidden="1"/>
    </xf>
    <xf numFmtId="166" fontId="6" fillId="4" borderId="12" xfId="3" applyNumberFormat="1" applyFont="1" applyFill="1" applyBorder="1" applyAlignment="1" applyProtection="1">
      <alignment vertical="center"/>
      <protection hidden="1"/>
    </xf>
    <xf numFmtId="165" fontId="7" fillId="2" borderId="2" xfId="4" applyFont="1" applyFill="1" applyBorder="1" applyProtection="1">
      <protection hidden="1"/>
    </xf>
    <xf numFmtId="10" fontId="4" fillId="0" borderId="0" xfId="3" applyNumberFormat="1" applyFont="1" applyProtection="1">
      <protection hidden="1"/>
    </xf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/>
    <xf numFmtId="0" fontId="3" fillId="0" borderId="0" xfId="3" applyFont="1" applyAlignment="1" applyProtection="1">
      <alignment horizontal="center" vertical="center" wrapText="1"/>
      <protection hidden="1"/>
    </xf>
    <xf numFmtId="166" fontId="12" fillId="0" borderId="1" xfId="3" applyNumberFormat="1" applyFont="1" applyBorder="1" applyAlignment="1" applyProtection="1">
      <alignment horizontal="center" vertical="center" wrapText="1"/>
      <protection hidden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12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7" fontId="11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4" fillId="0" borderId="0" xfId="3" applyNumberFormat="1" applyFont="1" applyProtection="1">
      <protection hidden="1"/>
    </xf>
    <xf numFmtId="167" fontId="4" fillId="2" borderId="4" xfId="3" applyNumberFormat="1" applyFont="1" applyFill="1" applyBorder="1" applyProtection="1">
      <protection hidden="1"/>
    </xf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0" borderId="0" xfId="3" applyNumberFormat="1" applyFont="1" applyAlignment="1">
      <alignment horizontal="right" indent="1"/>
    </xf>
    <xf numFmtId="167" fontId="11" fillId="5" borderId="0" xfId="3" applyNumberFormat="1" applyFont="1" applyFill="1" applyProtection="1">
      <protection hidden="1"/>
    </xf>
    <xf numFmtId="170" fontId="11" fillId="0" borderId="0" xfId="4" applyNumberFormat="1" applyFont="1" applyAlignment="1" applyProtection="1"/>
    <xf numFmtId="1" fontId="11" fillId="0" borderId="0" xfId="3" applyNumberFormat="1" applyFont="1" applyAlignment="1">
      <alignment horizontal="right" indent="1"/>
    </xf>
    <xf numFmtId="168" fontId="3" fillId="0" borderId="0" xfId="3" applyNumberFormat="1" applyFont="1"/>
    <xf numFmtId="167" fontId="4" fillId="0" borderId="8" xfId="3" applyNumberFormat="1" applyFont="1" applyBorder="1" applyProtection="1">
      <protection hidden="1"/>
    </xf>
    <xf numFmtId="171" fontId="4" fillId="0" borderId="0" xfId="3" applyNumberFormat="1" applyFont="1" applyProtection="1">
      <protection hidden="1"/>
    </xf>
    <xf numFmtId="170" fontId="4" fillId="0" borderId="0" xfId="4" applyNumberFormat="1" applyFont="1" applyFill="1" applyBorder="1" applyAlignment="1" applyProtection="1">
      <alignment horizontal="right" indent="1"/>
      <protection hidden="1"/>
    </xf>
    <xf numFmtId="171" fontId="4" fillId="0" borderId="9" xfId="3" applyNumberFormat="1" applyFont="1" applyBorder="1" applyProtection="1">
      <protection hidden="1"/>
    </xf>
    <xf numFmtId="167" fontId="3" fillId="0" borderId="0" xfId="3" applyNumberFormat="1" applyFont="1" applyProtection="1">
      <protection hidden="1"/>
    </xf>
    <xf numFmtId="172" fontId="3" fillId="0" borderId="13" xfId="3" applyNumberFormat="1" applyFont="1" applyBorder="1"/>
    <xf numFmtId="0" fontId="3" fillId="5" borderId="0" xfId="3" applyFont="1" applyFill="1"/>
    <xf numFmtId="166" fontId="4" fillId="0" borderId="0" xfId="3" applyNumberFormat="1" applyFont="1"/>
    <xf numFmtId="43" fontId="4" fillId="0" borderId="0" xfId="7" applyFont="1" applyProtection="1">
      <protection hidden="1"/>
    </xf>
    <xf numFmtId="165" fontId="11" fillId="0" borderId="0" xfId="4" applyFont="1" applyAlignment="1" applyProtection="1"/>
    <xf numFmtId="14" fontId="4" fillId="0" borderId="0" xfId="3" applyNumberFormat="1" applyFont="1" applyProtection="1">
      <protection hidden="1"/>
    </xf>
    <xf numFmtId="14" fontId="4" fillId="0" borderId="0" xfId="7" applyNumberFormat="1" applyFont="1" applyProtection="1">
      <protection hidden="1"/>
    </xf>
    <xf numFmtId="167" fontId="4" fillId="5" borderId="8" xfId="3" applyNumberFormat="1" applyFont="1" applyFill="1" applyBorder="1" applyProtection="1">
      <protection hidden="1"/>
    </xf>
    <xf numFmtId="171" fontId="4" fillId="5" borderId="0" xfId="3" applyNumberFormat="1" applyFont="1" applyFill="1" applyProtection="1">
      <protection hidden="1"/>
    </xf>
    <xf numFmtId="171" fontId="4" fillId="5" borderId="0" xfId="3" applyNumberFormat="1" applyFont="1" applyFill="1" applyAlignment="1" applyProtection="1">
      <alignment horizontal="right" indent="1"/>
      <protection hidden="1"/>
    </xf>
    <xf numFmtId="171" fontId="4" fillId="5" borderId="9" xfId="3" applyNumberFormat="1" applyFont="1" applyFill="1" applyBorder="1" applyProtection="1">
      <protection hidden="1"/>
    </xf>
    <xf numFmtId="171" fontId="4" fillId="2" borderId="9" xfId="3" applyNumberFormat="1" applyFont="1" applyFill="1" applyBorder="1" applyProtection="1">
      <protection hidden="1"/>
    </xf>
    <xf numFmtId="0" fontId="8" fillId="4" borderId="3" xfId="3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  <xf numFmtId="0" fontId="8" fillId="6" borderId="11" xfId="2" applyFont="1" applyFill="1" applyBorder="1" applyAlignment="1" applyProtection="1">
      <alignment horizontal="center" vertical="center" wrapText="1"/>
      <protection hidden="1"/>
    </xf>
    <xf numFmtId="0" fontId="13" fillId="2" borderId="0" xfId="3" applyFont="1" applyFill="1" applyAlignment="1" applyProtection="1">
      <alignment horizontal="center" vertical="top" wrapText="1"/>
      <protection hidden="1"/>
    </xf>
  </cellXfs>
  <cellStyles count="8">
    <cellStyle name="Millares" xfId="7" builtinId="3"/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EBFE082C-9286-4CB9-9B12-A8A1AB9DADC6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1756834</xdr:colOff>
      <xdr:row>2</xdr:row>
      <xdr:rowOff>179920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7AFD4C-255C-4A02-A7CF-6178C60D6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184150"/>
          <a:ext cx="1756834" cy="364070"/>
        </a:xfrm>
        <a:prstGeom prst="rect">
          <a:avLst/>
        </a:prstGeom>
      </xdr:spPr>
    </xdr:pic>
    <xdr:clientData/>
  </xdr:twoCellAnchor>
  <xdr:twoCellAnchor editAs="oneCell">
    <xdr:from>
      <xdr:col>11</xdr:col>
      <xdr:colOff>444501</xdr:colOff>
      <xdr:row>0</xdr:row>
      <xdr:rowOff>119062</xdr:rowOff>
    </xdr:from>
    <xdr:to>
      <xdr:col>12</xdr:col>
      <xdr:colOff>3234</xdr:colOff>
      <xdr:row>3</xdr:row>
      <xdr:rowOff>29387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6F9E73-F5BF-4F06-B8C2-6804E14E1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62626" y="119062"/>
          <a:ext cx="1416107" cy="458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46F6-7192-4419-8792-BDF685DB3111}">
  <sheetPr>
    <pageSetUpPr fitToPage="1"/>
  </sheetPr>
  <dimension ref="A1:Q64"/>
  <sheetViews>
    <sheetView showGridLines="0" tabSelected="1" topLeftCell="E1" zoomScale="80" zoomScaleNormal="80" workbookViewId="0">
      <selection activeCell="G11" sqref="G11"/>
    </sheetView>
  </sheetViews>
  <sheetFormatPr baseColWidth="10" defaultColWidth="9.140625" defaultRowHeight="15" customHeight="1" zeroHeight="1"/>
  <cols>
    <col min="1" max="1" width="9.140625" style="13" hidden="1" customWidth="1"/>
    <col min="2" max="2" width="36.5703125" style="13" hidden="1" customWidth="1"/>
    <col min="3" max="3" width="15.85546875" style="13" hidden="1" customWidth="1"/>
    <col min="4" max="4" width="36.42578125" style="13" hidden="1" customWidth="1"/>
    <col min="5" max="5" width="33.28515625" style="16" customWidth="1"/>
    <col min="6" max="6" width="33.7109375" style="49" customWidth="1"/>
    <col min="7" max="7" width="16.7109375" style="16" bestFit="1" customWidth="1"/>
    <col min="8" max="8" width="13.42578125" style="16" bestFit="1" customWidth="1"/>
    <col min="9" max="9" width="17.7109375" style="16" bestFit="1" customWidth="1"/>
    <col min="10" max="10" width="21.28515625" style="16" bestFit="1" customWidth="1"/>
    <col min="11" max="11" width="23.7109375" style="16" bestFit="1" customWidth="1"/>
    <col min="12" max="12" width="27.140625" style="16" customWidth="1"/>
    <col min="13" max="13" width="34.5703125" style="48" customWidth="1"/>
    <col min="14" max="14" width="14.28515625" style="13" hidden="1" customWidth="1"/>
    <col min="15" max="15" width="11" style="13" hidden="1" customWidth="1"/>
    <col min="16" max="16" width="9.140625" style="13" hidden="1" customWidth="1"/>
    <col min="17" max="17" width="10.85546875" style="13" hidden="1" customWidth="1"/>
    <col min="18" max="19" width="9.140625" style="13" customWidth="1"/>
    <col min="20" max="16384" width="9.140625" style="13"/>
  </cols>
  <sheetData>
    <row r="1" spans="1:17">
      <c r="A1" s="9"/>
      <c r="B1" s="9"/>
      <c r="C1" s="9"/>
      <c r="D1" s="9"/>
      <c r="E1" s="10"/>
      <c r="F1" s="11"/>
      <c r="G1" s="10"/>
      <c r="H1" s="10"/>
      <c r="I1" s="10"/>
      <c r="J1" s="10"/>
      <c r="K1" s="10"/>
      <c r="L1" s="10"/>
      <c r="M1" s="12"/>
    </row>
    <row r="2" spans="1:17">
      <c r="A2" s="9"/>
      <c r="B2" s="9"/>
      <c r="C2" s="9"/>
      <c r="D2" s="9"/>
      <c r="E2" s="10"/>
      <c r="F2" s="11"/>
      <c r="G2" s="10"/>
      <c r="H2" s="10"/>
      <c r="I2" s="10"/>
      <c r="J2" s="10"/>
      <c r="K2" s="10"/>
      <c r="L2" s="10"/>
      <c r="M2" s="12"/>
    </row>
    <row r="3" spans="1:17">
      <c r="A3" s="9"/>
      <c r="B3" s="9"/>
      <c r="C3" s="9"/>
      <c r="D3" s="9"/>
      <c r="E3" s="10"/>
      <c r="F3" s="11"/>
      <c r="G3" s="10"/>
      <c r="H3" s="10"/>
      <c r="I3" s="10"/>
      <c r="J3" s="10"/>
      <c r="K3" s="10"/>
      <c r="L3" s="10"/>
      <c r="M3" s="12"/>
    </row>
    <row r="4" spans="1:17">
      <c r="A4" s="9"/>
      <c r="B4" s="9"/>
      <c r="C4" s="9"/>
      <c r="D4" s="9"/>
      <c r="E4" s="10"/>
      <c r="F4" s="11"/>
      <c r="G4" s="10"/>
      <c r="H4" s="10"/>
      <c r="I4" s="10"/>
      <c r="J4" s="10"/>
      <c r="K4" s="10"/>
      <c r="L4" s="10"/>
      <c r="M4" s="12"/>
    </row>
    <row r="5" spans="1:17">
      <c r="A5" s="9"/>
      <c r="B5" s="9"/>
      <c r="C5" s="9"/>
      <c r="D5" s="9"/>
      <c r="E5" s="10"/>
      <c r="F5" s="8" t="s">
        <v>20</v>
      </c>
      <c r="G5" s="8"/>
      <c r="H5" s="8"/>
      <c r="I5" s="8"/>
      <c r="J5" s="10"/>
      <c r="K5" s="10"/>
      <c r="L5" s="10"/>
      <c r="M5" s="12"/>
    </row>
    <row r="6" spans="1:17">
      <c r="A6" s="9"/>
      <c r="B6" s="9"/>
      <c r="C6" s="9"/>
      <c r="D6" s="9"/>
      <c r="E6" s="50"/>
      <c r="F6" s="8" t="s">
        <v>21</v>
      </c>
      <c r="G6" s="10"/>
      <c r="H6" s="53"/>
      <c r="I6" s="10"/>
      <c r="J6" s="10"/>
      <c r="K6" s="10"/>
      <c r="L6" s="10"/>
      <c r="M6" s="12"/>
    </row>
    <row r="7" spans="1:17">
      <c r="A7" s="9"/>
      <c r="B7" s="9"/>
      <c r="C7" s="9"/>
      <c r="D7" s="9"/>
      <c r="E7" s="10"/>
      <c r="F7" s="13"/>
      <c r="G7" s="13"/>
      <c r="H7" s="52"/>
      <c r="I7" s="50"/>
      <c r="J7" s="10"/>
      <c r="K7" s="10"/>
      <c r="L7" s="10"/>
      <c r="M7" s="12"/>
    </row>
    <row r="8" spans="1:17">
      <c r="A8" s="9"/>
      <c r="B8" s="9"/>
      <c r="C8" s="9"/>
      <c r="D8" s="9"/>
      <c r="E8" s="10"/>
      <c r="F8" s="14" t="s">
        <v>16</v>
      </c>
      <c r="G8" s="4">
        <f>+F15</f>
        <v>45694</v>
      </c>
      <c r="H8" s="10"/>
      <c r="I8" s="10"/>
      <c r="J8" s="10"/>
      <c r="K8" s="10"/>
      <c r="L8" s="10"/>
      <c r="M8" s="12"/>
    </row>
    <row r="9" spans="1:17">
      <c r="A9" s="9"/>
      <c r="B9" s="9"/>
      <c r="C9" s="9"/>
      <c r="D9" s="9"/>
      <c r="E9" s="10"/>
      <c r="F9" s="14" t="s">
        <v>22</v>
      </c>
      <c r="G9" s="4">
        <v>45793</v>
      </c>
      <c r="H9" s="10"/>
      <c r="I9" s="10"/>
      <c r="J9" s="10"/>
      <c r="K9" s="10"/>
      <c r="L9" s="10"/>
      <c r="M9" s="12"/>
    </row>
    <row r="10" spans="1:17">
      <c r="A10" s="9"/>
      <c r="B10" s="9"/>
      <c r="C10" s="9"/>
      <c r="D10" s="9"/>
      <c r="E10" s="10"/>
      <c r="F10" s="15" t="s">
        <v>17</v>
      </c>
      <c r="G10" s="1">
        <v>9.5000000000000001E-2</v>
      </c>
      <c r="I10" s="10"/>
      <c r="J10" s="59" t="s">
        <v>0</v>
      </c>
      <c r="K10" s="59"/>
      <c r="L10" s="1">
        <f>+XIRR(L16:L20,F16:F20)</f>
        <v>9.7044688463211043E-2</v>
      </c>
      <c r="M10" s="2"/>
    </row>
    <row r="11" spans="1:17">
      <c r="A11" s="9"/>
      <c r="B11" s="9"/>
      <c r="C11" s="9"/>
      <c r="D11" s="9"/>
      <c r="E11" s="10"/>
      <c r="F11" s="14" t="s">
        <v>9</v>
      </c>
      <c r="G11" s="17">
        <v>100</v>
      </c>
      <c r="H11" s="10"/>
      <c r="I11" s="10"/>
      <c r="J11" s="59" t="s">
        <v>19</v>
      </c>
      <c r="K11" s="59"/>
      <c r="L11" s="1">
        <f>+NOMINAL(L10,2)</f>
        <v>9.4798022209502619E-2</v>
      </c>
      <c r="M11" s="18"/>
    </row>
    <row r="12" spans="1:17" ht="15.75" customHeight="1">
      <c r="A12" s="9"/>
      <c r="B12" s="9"/>
      <c r="C12" s="9"/>
      <c r="D12" s="9"/>
      <c r="E12" s="10"/>
      <c r="F12" s="19" t="s">
        <v>18</v>
      </c>
      <c r="G12" s="1">
        <v>1.0258</v>
      </c>
      <c r="H12" s="10"/>
      <c r="I12" s="10"/>
      <c r="J12" s="59" t="s">
        <v>2</v>
      </c>
      <c r="K12" s="59"/>
      <c r="L12" s="20">
        <f>+SUM(Q17:Q20)/(365/12)</f>
        <v>19.218908511833661</v>
      </c>
      <c r="M12" s="18"/>
    </row>
    <row r="13" spans="1:17" ht="15.75" thickBot="1">
      <c r="A13" s="9"/>
      <c r="B13" s="9"/>
      <c r="C13" s="9"/>
      <c r="D13" s="9"/>
      <c r="E13" s="10"/>
      <c r="F13" s="21"/>
      <c r="G13" s="21"/>
      <c r="H13" s="21"/>
      <c r="I13" s="8"/>
      <c r="M13" s="22"/>
      <c r="N13" s="23"/>
    </row>
    <row r="14" spans="1:17" s="29" customFormat="1" ht="28.5" customHeight="1" thickBot="1">
      <c r="A14" s="24"/>
      <c r="B14" s="25"/>
      <c r="C14" s="25" t="s">
        <v>6</v>
      </c>
      <c r="D14" s="25"/>
      <c r="E14" s="26"/>
      <c r="F14" s="7" t="s">
        <v>3</v>
      </c>
      <c r="G14" s="7" t="s">
        <v>10</v>
      </c>
      <c r="H14" s="7" t="s">
        <v>4</v>
      </c>
      <c r="I14" s="7" t="s">
        <v>11</v>
      </c>
      <c r="J14" s="7" t="s">
        <v>12</v>
      </c>
      <c r="K14" s="7" t="s">
        <v>13</v>
      </c>
      <c r="L14" s="3" t="s">
        <v>14</v>
      </c>
      <c r="M14" s="27"/>
      <c r="N14" s="28" t="s">
        <v>1</v>
      </c>
      <c r="O14" s="28" t="s">
        <v>5</v>
      </c>
      <c r="Q14" s="28" t="s">
        <v>7</v>
      </c>
    </row>
    <row r="15" spans="1:17">
      <c r="A15" s="9"/>
      <c r="B15" s="30">
        <f>+F15</f>
        <v>45694</v>
      </c>
      <c r="C15" s="31"/>
      <c r="D15" s="30">
        <f>+B15</f>
        <v>45694</v>
      </c>
      <c r="E15" s="32"/>
      <c r="F15" s="33">
        <v>45694</v>
      </c>
      <c r="G15" s="34"/>
      <c r="H15" s="35"/>
      <c r="I15" s="34"/>
      <c r="J15" s="34"/>
      <c r="K15" s="34"/>
      <c r="L15" s="58"/>
      <c r="M15" s="36"/>
      <c r="N15" s="37"/>
      <c r="O15" s="37"/>
    </row>
    <row r="16" spans="1:17">
      <c r="A16" s="9"/>
      <c r="B16" s="30"/>
      <c r="C16" s="31"/>
      <c r="D16" s="30"/>
      <c r="E16" s="32"/>
      <c r="F16" s="54">
        <f>+G9</f>
        <v>45793</v>
      </c>
      <c r="G16" s="43">
        <f>+G11</f>
        <v>100</v>
      </c>
      <c r="H16" s="56"/>
      <c r="I16" s="55"/>
      <c r="J16" s="55"/>
      <c r="K16" s="43">
        <f>+G16-J16</f>
        <v>100</v>
      </c>
      <c r="L16" s="57">
        <f>-G11*G12</f>
        <v>-102.58</v>
      </c>
      <c r="M16" s="36"/>
      <c r="N16" s="37"/>
      <c r="O16" s="37"/>
    </row>
    <row r="17" spans="1:17">
      <c r="A17" s="9"/>
      <c r="B17" s="30">
        <v>45875</v>
      </c>
      <c r="C17" s="31">
        <f>+G10</f>
        <v>9.5000000000000001E-2</v>
      </c>
      <c r="D17" s="38">
        <f>+B17</f>
        <v>45875</v>
      </c>
      <c r="E17" s="32"/>
      <c r="F17" s="42">
        <f t="shared" ref="F17:F20" si="0">+D17</f>
        <v>45875</v>
      </c>
      <c r="G17" s="43">
        <f>+K16</f>
        <v>100</v>
      </c>
      <c r="H17" s="44">
        <f>+B17-B15</f>
        <v>181</v>
      </c>
      <c r="I17" s="43">
        <f>+G16*($G$10)*(H17)/365</f>
        <v>4.7109589041095887</v>
      </c>
      <c r="J17" s="43"/>
      <c r="K17" s="43">
        <f>+G17-J17</f>
        <v>100</v>
      </c>
      <c r="L17" s="45">
        <f>+I17+J17</f>
        <v>4.7109589041095887</v>
      </c>
      <c r="M17" s="36"/>
      <c r="N17" s="51">
        <f>+L17/(1+$L$10)^((O17)/365)</f>
        <v>4.6139471896768214</v>
      </c>
      <c r="O17" s="40">
        <f>+F17-$F$16</f>
        <v>82</v>
      </c>
      <c r="Q17" s="41">
        <f>+(N17/$N$21)*O17</f>
        <v>3.6882790716691223</v>
      </c>
    </row>
    <row r="18" spans="1:17">
      <c r="A18" s="9"/>
      <c r="B18" s="30">
        <f>+EDATE(B17,6)</f>
        <v>46059</v>
      </c>
      <c r="C18" s="31">
        <f t="shared" ref="C18:C20" si="1">+C17</f>
        <v>9.5000000000000001E-2</v>
      </c>
      <c r="D18" s="38">
        <f t="shared" ref="D18:D20" si="2">+B18</f>
        <v>46059</v>
      </c>
      <c r="E18" s="32"/>
      <c r="F18" s="42">
        <f t="shared" si="0"/>
        <v>46059</v>
      </c>
      <c r="G18" s="43">
        <f>+K17</f>
        <v>100</v>
      </c>
      <c r="H18" s="44">
        <f>+B18-B17</f>
        <v>184</v>
      </c>
      <c r="I18" s="43">
        <f>+G18*($G$10)*(H18)/365</f>
        <v>4.7890410958904113</v>
      </c>
      <c r="J18" s="43"/>
      <c r="K18" s="43">
        <f t="shared" ref="K18:K19" si="3">+G18-J18</f>
        <v>100</v>
      </c>
      <c r="L18" s="45">
        <f t="shared" ref="L18:L20" si="4">+I18+J18</f>
        <v>4.7890410958904113</v>
      </c>
      <c r="M18" s="36"/>
      <c r="N18" s="39">
        <f t="shared" ref="N18:N19" si="5">+L18/(1+$L$10)^((O18)/365)</f>
        <v>4.4764568501014459</v>
      </c>
      <c r="O18" s="40">
        <f t="shared" ref="O18:O20" si="6">+F18-$F$16</f>
        <v>266</v>
      </c>
      <c r="Q18" s="41">
        <f>+(N18/$N$21)*O18</f>
        <v>11.607891544465478</v>
      </c>
    </row>
    <row r="19" spans="1:17">
      <c r="A19" s="9"/>
      <c r="B19" s="30">
        <f t="shared" ref="B19" si="7">+EDATE(B18,6)</f>
        <v>46240</v>
      </c>
      <c r="C19" s="31">
        <f t="shared" si="1"/>
        <v>9.5000000000000001E-2</v>
      </c>
      <c r="D19" s="38">
        <f t="shared" si="2"/>
        <v>46240</v>
      </c>
      <c r="E19" s="32"/>
      <c r="F19" s="42">
        <f t="shared" si="0"/>
        <v>46240</v>
      </c>
      <c r="G19" s="43">
        <f>+K18</f>
        <v>100</v>
      </c>
      <c r="H19" s="44">
        <f>+B19-B18</f>
        <v>181</v>
      </c>
      <c r="I19" s="43">
        <f>+G19*($G$10)*(H19)/365</f>
        <v>4.7109589041095887</v>
      </c>
      <c r="J19" s="43"/>
      <c r="K19" s="43">
        <f t="shared" si="3"/>
        <v>100</v>
      </c>
      <c r="L19" s="45">
        <f t="shared" si="4"/>
        <v>4.7109589041095887</v>
      </c>
      <c r="M19" s="36"/>
      <c r="N19" s="39">
        <f t="shared" si="5"/>
        <v>4.2057969362581238</v>
      </c>
      <c r="O19" s="40">
        <f t="shared" si="6"/>
        <v>447</v>
      </c>
      <c r="Q19" s="41">
        <f>+(N19/$N$21)*O19</f>
        <v>18.327073685638524</v>
      </c>
    </row>
    <row r="20" spans="1:17" ht="15.75" thickBot="1">
      <c r="A20" s="9"/>
      <c r="B20" s="30">
        <f>+EDATE(B19,6)+2</f>
        <v>46426</v>
      </c>
      <c r="C20" s="31">
        <f t="shared" si="1"/>
        <v>9.5000000000000001E-2</v>
      </c>
      <c r="D20" s="38">
        <f t="shared" si="2"/>
        <v>46426</v>
      </c>
      <c r="E20" s="32"/>
      <c r="F20" s="42">
        <f t="shared" si="0"/>
        <v>46426</v>
      </c>
      <c r="G20" s="43">
        <f t="shared" ref="G20" si="8">+K19</f>
        <v>100</v>
      </c>
      <c r="H20" s="44">
        <f>+B20-B19</f>
        <v>186</v>
      </c>
      <c r="I20" s="43">
        <f>+G20*($G$10)*(H20)/365</f>
        <v>4.8410958904109593</v>
      </c>
      <c r="J20" s="43">
        <f>+G11</f>
        <v>100</v>
      </c>
      <c r="K20" s="43">
        <f>+G20-J20</f>
        <v>0</v>
      </c>
      <c r="L20" s="45">
        <f t="shared" si="4"/>
        <v>104.84109589041095</v>
      </c>
      <c r="M20" s="36"/>
      <c r="N20" s="39">
        <f>+L20/(1+$L$10)^((O20)/365)</f>
        <v>89.28379966970671</v>
      </c>
      <c r="O20" s="40">
        <f t="shared" si="6"/>
        <v>633</v>
      </c>
      <c r="Q20" s="41">
        <f>+(N20/$N$21)*O20</f>
        <v>550.95188959983398</v>
      </c>
    </row>
    <row r="21" spans="1:17" ht="15.75" thickBot="1">
      <c r="A21" s="9"/>
      <c r="B21" s="46"/>
      <c r="C21" s="31"/>
      <c r="D21" s="9"/>
      <c r="E21" s="10"/>
      <c r="F21" s="60" t="s">
        <v>8</v>
      </c>
      <c r="G21" s="61"/>
      <c r="H21" s="62"/>
      <c r="I21" s="5">
        <f>SUM(I17:I20)</f>
        <v>19.052054794520547</v>
      </c>
      <c r="J21" s="5">
        <f>SUM(J17:J20)</f>
        <v>100</v>
      </c>
      <c r="K21" s="5"/>
      <c r="L21" s="6">
        <f>SUM(L17:L20)</f>
        <v>119.05205479452054</v>
      </c>
      <c r="M21" s="12"/>
      <c r="N21" s="47">
        <f>SUM(N17:N20)</f>
        <v>102.5800006457431</v>
      </c>
    </row>
    <row r="22" spans="1:17" ht="15" customHeight="1">
      <c r="A22" s="9"/>
      <c r="B22" s="9"/>
      <c r="C22" s="9"/>
      <c r="D22" s="9"/>
      <c r="E22" s="10"/>
      <c r="F22" s="11"/>
      <c r="G22" s="10"/>
      <c r="H22" s="10"/>
      <c r="I22" s="10"/>
      <c r="J22" s="10"/>
      <c r="K22" s="10"/>
      <c r="L22" s="10"/>
      <c r="M22" s="12"/>
    </row>
    <row r="23" spans="1:17" ht="15" customHeight="1">
      <c r="F23" s="63" t="s">
        <v>15</v>
      </c>
      <c r="G23" s="63"/>
      <c r="H23" s="63"/>
      <c r="I23" s="63"/>
      <c r="J23" s="63"/>
      <c r="K23" s="63"/>
      <c r="L23" s="63"/>
    </row>
    <row r="24" spans="1:17" ht="15" customHeight="1">
      <c r="F24" s="63"/>
      <c r="G24" s="63"/>
      <c r="H24" s="63"/>
      <c r="I24" s="63"/>
      <c r="J24" s="63"/>
      <c r="K24" s="63"/>
      <c r="L24" s="63"/>
    </row>
    <row r="25" spans="1:17" ht="15" customHeight="1">
      <c r="F25" s="63"/>
      <c r="G25" s="63"/>
      <c r="H25" s="63"/>
      <c r="I25" s="63"/>
      <c r="J25" s="63"/>
      <c r="K25" s="63"/>
      <c r="L25" s="63"/>
    </row>
    <row r="26" spans="1:17" ht="15" customHeight="1"/>
    <row r="27" spans="1:17" ht="15" customHeight="1"/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</sheetData>
  <sheetProtection algorithmName="SHA-512" hashValue="kxshS13q7G+OUhdzUXmsxknVd8ZOzOo+Nti3bU6K8ewa7pQ+lgsmZzpxLyWVDAY95ySpFXnldRtjTIMto/65/g==" saltValue="jx4pdIoj8Dm12C0QF58l4w==" spinCount="100000" sheet="1" selectLockedCells="1"/>
  <mergeCells count="5">
    <mergeCell ref="J10:K10"/>
    <mergeCell ref="J11:K11"/>
    <mergeCell ref="J12:K12"/>
    <mergeCell ref="F21:H21"/>
    <mergeCell ref="F23:L25"/>
  </mergeCells>
  <pageMargins left="0.39370078740157483" right="0.39370078740157483" top="0.39370078740157483" bottom="0.39370078740157483" header="0" footer="0"/>
  <pageSetup paperSize="9" scale="41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Serie XII Adicionales</vt:lpstr>
      <vt:lpstr>'ON Serie XII Adicionales'!Área_de_impresión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2025-05-14T13:36:47Z</dcterms:modified>
</cp:coreProperties>
</file>