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San Miguel (SAMI)\Serie XII\"/>
    </mc:Choice>
  </mc:AlternateContent>
  <xr:revisionPtr revIDLastSave="0" documentId="13_ncr:1_{B195458B-06CB-4127-907A-833871953F9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ON Serie XI Adicionales" sheetId="17" r:id="rId1"/>
  </sheets>
  <definedNames>
    <definedName name="_xlnm.Print_Area" localSheetId="0">'ON Serie XI Adicionales'!$A$6:$P$18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7" l="1"/>
  <c r="O18" i="17"/>
  <c r="O15" i="17"/>
  <c r="H18" i="17"/>
  <c r="H17" i="17"/>
  <c r="H16" i="17"/>
  <c r="H15" i="17"/>
  <c r="O17" i="17"/>
  <c r="J18" i="17"/>
  <c r="G15" i="17"/>
  <c r="I15" i="17" s="1"/>
  <c r="C15" i="17"/>
  <c r="B18" i="17"/>
  <c r="L14" i="17"/>
  <c r="F14" i="17"/>
  <c r="B14" i="17" s="1"/>
  <c r="B15" i="17" s="1"/>
  <c r="B16" i="17" s="1"/>
  <c r="B17" i="17" s="1"/>
  <c r="D14" i="17" l="1"/>
  <c r="D15" i="17" l="1"/>
  <c r="F15" i="17" s="1"/>
  <c r="J19" i="17"/>
  <c r="D18" i="17"/>
  <c r="F18" i="17" s="1"/>
  <c r="D17" i="17"/>
  <c r="F17" i="17" s="1"/>
  <c r="D16" i="17"/>
  <c r="F16" i="17" s="1"/>
  <c r="C16" i="17"/>
  <c r="C17" i="17" s="1"/>
  <c r="C18" i="17" s="1"/>
  <c r="K15" i="17" l="1"/>
  <c r="G16" i="17" s="1"/>
  <c r="L15" i="17"/>
  <c r="I16" i="17" l="1"/>
  <c r="L16" i="17" s="1"/>
  <c r="K16" i="17"/>
  <c r="G17" i="17" s="1"/>
  <c r="K17" i="17" l="1"/>
  <c r="G18" i="17" s="1"/>
  <c r="I17" i="17"/>
  <c r="L17" i="17" s="1"/>
  <c r="I18" i="17" l="1"/>
  <c r="L18" i="17" s="1"/>
  <c r="K18" i="17"/>
  <c r="L9" i="17" l="1"/>
  <c r="N15" i="17" s="1"/>
  <c r="I19" i="17"/>
  <c r="N18" i="17" l="1"/>
  <c r="N16" i="17"/>
  <c r="L10" i="17"/>
  <c r="N17" i="17"/>
  <c r="L19" i="17"/>
  <c r="N19" i="17" l="1"/>
  <c r="Q16" i="17" l="1"/>
  <c r="Q15" i="17"/>
  <c r="Q17" i="17"/>
  <c r="Q18" i="17"/>
  <c r="L11" i="17" l="1"/>
</calcChain>
</file>

<file path=xl/sharedStrings.xml><?xml version="1.0" encoding="utf-8"?>
<sst xmlns="http://schemas.openxmlformats.org/spreadsheetml/2006/main" count="22" uniqueCount="22">
  <si>
    <t>TIR</t>
  </si>
  <si>
    <t>VA Flujo</t>
  </si>
  <si>
    <t>Duration (meses)</t>
  </si>
  <si>
    <t>Fecha de Pago</t>
  </si>
  <si>
    <t>Días Intereses</t>
  </si>
  <si>
    <t>Días Flujo</t>
  </si>
  <si>
    <t>Tasa de cupon</t>
  </si>
  <si>
    <t>Duration</t>
  </si>
  <si>
    <t>Totales</t>
  </si>
  <si>
    <t>VN (USD)</t>
  </si>
  <si>
    <t>Capital (USD)</t>
  </si>
  <si>
    <t>Intereses (USD)</t>
  </si>
  <si>
    <t>Amortización (USD)</t>
  </si>
  <si>
    <t>Capital Residual (USD)</t>
  </si>
  <si>
    <t>Flujo (USD)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</si>
  <si>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</si>
  <si>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Fecha de Emisión</t>
  </si>
  <si>
    <t>Cupón (Tasa Fija)</t>
  </si>
  <si>
    <t>Precio de corte</t>
  </si>
  <si>
    <t>ON S.A. San Miguel A.G.I.C.I. Y F. Serie XII</t>
  </si>
  <si>
    <t>TNA (180 d)</t>
  </si>
  <si>
    <t>Dólar MEP - 24 meses.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</si>
</sst>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_ * #,##0.000_ ;_ * \-#,##0.000_ ;_ * &quot;-&quot;??_ ;_ @_ "/>
  </numFmts>
  <fonts count="15">
    <font>
      <sz val="10"/>
      <name val="Arial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  <xf numFmtId="43" fontId="14" fillId="0" borderId="0" applyFont="0" applyFill="0" applyBorder="0" applyAlignment="0" applyProtection="0"/>
  </cellStyleXfs>
  <cellXfs count="58">
    <xf numFmtId="0" fontId="0" fillId="0" borderId="0" xfId="0"/>
    <xf numFmtId="10" fontId="7" fillId="2" borderId="2" xfId="1" applyNumberFormat="1" applyFont="1" applyFill="1" applyBorder="1" applyProtection="1">
      <protection hidden="1"/>
    </xf>
    <xf numFmtId="10" fontId="9" fillId="5" borderId="0" xfId="1" applyNumberFormat="1" applyFont="1" applyFill="1" applyBorder="1" applyProtection="1">
      <protection hidden="1"/>
    </xf>
    <xf numFmtId="0" fontId="8" fillId="6" borderId="7" xfId="2" applyFont="1" applyFill="1" applyBorder="1" applyAlignment="1" applyProtection="1">
      <alignment horizontal="center" vertical="center" wrapText="1"/>
      <protection hidden="1"/>
    </xf>
    <xf numFmtId="14" fontId="7" fillId="2" borderId="2" xfId="3" applyNumberFormat="1" applyFont="1" applyFill="1" applyBorder="1" applyProtection="1">
      <protection hidden="1"/>
    </xf>
    <xf numFmtId="171" fontId="8" fillId="6" borderId="6" xfId="2" applyNumberFormat="1" applyFont="1" applyFill="1" applyBorder="1" applyAlignment="1" applyProtection="1">
      <alignment horizontal="center" vertical="center" wrapText="1"/>
      <protection hidden="1"/>
    </xf>
    <xf numFmtId="171" fontId="8" fillId="6" borderId="7" xfId="2" applyNumberFormat="1" applyFont="1" applyFill="1" applyBorder="1" applyAlignment="1" applyProtection="1">
      <alignment horizontal="center" vertical="center" wrapText="1"/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0" fontId="5" fillId="0" borderId="0" xfId="3" applyFont="1" applyProtection="1">
      <protection hidden="1"/>
    </xf>
    <xf numFmtId="0" fontId="3" fillId="0" borderId="0" xfId="3" applyFont="1" applyProtection="1">
      <protection hidden="1"/>
    </xf>
    <xf numFmtId="0" fontId="4" fillId="0" borderId="0" xfId="3" applyFont="1" applyProtection="1">
      <protection hidden="1"/>
    </xf>
    <xf numFmtId="166" fontId="4" fillId="0" borderId="0" xfId="3" applyNumberFormat="1" applyFont="1" applyProtection="1">
      <protection hidden="1"/>
    </xf>
    <xf numFmtId="0" fontId="3" fillId="5" borderId="0" xfId="3" applyFont="1" applyFill="1" applyProtection="1">
      <protection hidden="1"/>
    </xf>
    <xf numFmtId="0" fontId="3" fillId="0" borderId="0" xfId="3" applyFont="1"/>
    <xf numFmtId="166" fontId="6" fillId="4" borderId="2" xfId="3" applyNumberFormat="1" applyFont="1" applyFill="1" applyBorder="1" applyAlignment="1" applyProtection="1">
      <alignment horizontal="left"/>
      <protection hidden="1"/>
    </xf>
    <xf numFmtId="0" fontId="8" fillId="4" borderId="3" xfId="3" applyFont="1" applyFill="1" applyBorder="1" applyProtection="1">
      <protection hidden="1"/>
    </xf>
    <xf numFmtId="0" fontId="4" fillId="0" borderId="0" xfId="3" applyFont="1"/>
    <xf numFmtId="170" fontId="7" fillId="3" borderId="2" xfId="4" applyNumberFormat="1" applyFont="1" applyFill="1" applyBorder="1" applyProtection="1">
      <protection locked="0" hidden="1"/>
    </xf>
    <xf numFmtId="165" fontId="9" fillId="5" borderId="0" xfId="4" applyFont="1" applyFill="1" applyBorder="1" applyProtection="1">
      <protection hidden="1"/>
    </xf>
    <xf numFmtId="166" fontId="6" fillId="4" borderId="12" xfId="3" applyNumberFormat="1" applyFont="1" applyFill="1" applyBorder="1" applyAlignment="1" applyProtection="1">
      <alignment vertical="center"/>
      <protection hidden="1"/>
    </xf>
    <xf numFmtId="165" fontId="7" fillId="2" borderId="2" xfId="4" applyFont="1" applyFill="1" applyBorder="1" applyProtection="1">
      <protection hidden="1"/>
    </xf>
    <xf numFmtId="10" fontId="4" fillId="0" borderId="0" xfId="3" applyNumberFormat="1" applyFont="1" applyProtection="1">
      <protection hidden="1"/>
    </xf>
    <xf numFmtId="0" fontId="10" fillId="5" borderId="0" xfId="3" applyFont="1" applyFill="1" applyAlignment="1" applyProtection="1">
      <alignment horizontal="center"/>
      <protection hidden="1"/>
    </xf>
    <xf numFmtId="0" fontId="11" fillId="0" borderId="0" xfId="3" applyFont="1"/>
    <xf numFmtId="0" fontId="3" fillId="0" borderId="0" xfId="3" applyFont="1" applyAlignment="1" applyProtection="1">
      <alignment horizontal="center" vertical="center" wrapText="1"/>
      <protection hidden="1"/>
    </xf>
    <xf numFmtId="166" fontId="12" fillId="0" borderId="1" xfId="3" applyNumberFormat="1" applyFont="1" applyBorder="1" applyAlignment="1" applyProtection="1">
      <alignment horizontal="center" vertical="center" wrapText="1"/>
      <protection hidden="1"/>
    </xf>
    <xf numFmtId="166" fontId="5" fillId="0" borderId="0" xfId="3" applyNumberFormat="1" applyFont="1" applyAlignment="1" applyProtection="1">
      <alignment horizontal="center" vertical="center" wrapText="1"/>
      <protection hidden="1"/>
    </xf>
    <xf numFmtId="0" fontId="12" fillId="5" borderId="0" xfId="3" applyFont="1" applyFill="1" applyAlignment="1" applyProtection="1">
      <alignment horizontal="center" vertical="center" wrapText="1"/>
      <protection hidden="1"/>
    </xf>
    <xf numFmtId="0" fontId="12" fillId="0" borderId="1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167" fontId="11" fillId="0" borderId="0" xfId="3" applyNumberFormat="1" applyFont="1" applyProtection="1">
      <protection hidden="1"/>
    </xf>
    <xf numFmtId="10" fontId="3" fillId="0" borderId="0" xfId="3" applyNumberFormat="1" applyFont="1" applyProtection="1">
      <protection hidden="1"/>
    </xf>
    <xf numFmtId="167" fontId="4" fillId="0" borderId="0" xfId="3" applyNumberFormat="1" applyFont="1" applyProtection="1">
      <protection hidden="1"/>
    </xf>
    <xf numFmtId="167" fontId="4" fillId="2" borderId="4" xfId="3" applyNumberFormat="1" applyFont="1" applyFill="1" applyBorder="1" applyProtection="1">
      <protection hidden="1"/>
    </xf>
    <xf numFmtId="171" fontId="4" fillId="2" borderId="0" xfId="3" applyNumberFormat="1" applyFont="1" applyFill="1" applyProtection="1">
      <protection hidden="1"/>
    </xf>
    <xf numFmtId="171" fontId="4" fillId="2" borderId="5" xfId="3" applyNumberFormat="1" applyFont="1" applyFill="1" applyBorder="1" applyAlignment="1" applyProtection="1">
      <alignment horizontal="right" indent="1"/>
      <protection hidden="1"/>
    </xf>
    <xf numFmtId="169" fontId="11" fillId="5" borderId="0" xfId="5" applyNumberFormat="1" applyFont="1" applyFill="1" applyBorder="1" applyAlignment="1" applyProtection="1">
      <alignment horizontal="right" indent="1"/>
      <protection hidden="1"/>
    </xf>
    <xf numFmtId="2" fontId="11" fillId="0" borderId="0" xfId="3" applyNumberFormat="1" applyFont="1" applyAlignment="1">
      <alignment horizontal="right" indent="1"/>
    </xf>
    <xf numFmtId="167" fontId="11" fillId="5" borderId="0" xfId="3" applyNumberFormat="1" applyFont="1" applyFill="1" applyProtection="1">
      <protection hidden="1"/>
    </xf>
    <xf numFmtId="170" fontId="11" fillId="0" borderId="0" xfId="4" applyNumberFormat="1" applyFont="1" applyAlignment="1" applyProtection="1"/>
    <xf numFmtId="1" fontId="11" fillId="0" borderId="0" xfId="3" applyNumberFormat="1" applyFont="1" applyAlignment="1">
      <alignment horizontal="right" indent="1"/>
    </xf>
    <xf numFmtId="168" fontId="3" fillId="0" borderId="0" xfId="3" applyNumberFormat="1" applyFont="1"/>
    <xf numFmtId="167" fontId="4" fillId="0" borderId="8" xfId="3" applyNumberFormat="1" applyFont="1" applyBorder="1" applyProtection="1">
      <protection hidden="1"/>
    </xf>
    <xf numFmtId="171" fontId="4" fillId="0" borderId="0" xfId="3" applyNumberFormat="1" applyFont="1" applyProtection="1">
      <protection hidden="1"/>
    </xf>
    <xf numFmtId="170" fontId="4" fillId="0" borderId="0" xfId="4" applyNumberFormat="1" applyFont="1" applyFill="1" applyBorder="1" applyAlignment="1" applyProtection="1">
      <alignment horizontal="right" indent="1"/>
      <protection hidden="1"/>
    </xf>
    <xf numFmtId="171" fontId="4" fillId="0" borderId="9" xfId="3" applyNumberFormat="1" applyFont="1" applyBorder="1" applyProtection="1">
      <protection hidden="1"/>
    </xf>
    <xf numFmtId="167" fontId="3" fillId="0" borderId="0" xfId="3" applyNumberFormat="1" applyFont="1" applyProtection="1">
      <protection hidden="1"/>
    </xf>
    <xf numFmtId="172" fontId="3" fillId="0" borderId="13" xfId="3" applyNumberFormat="1" applyFont="1" applyBorder="1"/>
    <xf numFmtId="0" fontId="3" fillId="5" borderId="0" xfId="3" applyFont="1" applyFill="1"/>
    <xf numFmtId="166" fontId="4" fillId="0" borderId="0" xfId="3" applyNumberFormat="1" applyFont="1"/>
    <xf numFmtId="43" fontId="4" fillId="0" borderId="0" xfId="7" applyFont="1" applyProtection="1">
      <protection hidden="1"/>
    </xf>
    <xf numFmtId="9" fontId="7" fillId="2" borderId="2" xfId="1" applyFont="1" applyFill="1" applyBorder="1" applyProtection="1">
      <protection hidden="1"/>
    </xf>
    <xf numFmtId="165" fontId="11" fillId="0" borderId="0" xfId="4" applyFont="1" applyAlignment="1" applyProtection="1"/>
    <xf numFmtId="0" fontId="8" fillId="4" borderId="3" xfId="3" applyFont="1" applyFill="1" applyBorder="1" applyAlignment="1" applyProtection="1">
      <alignment horizontal="right" indent="1"/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0" fontId="8" fillId="6" borderId="10" xfId="2" applyFont="1" applyFill="1" applyBorder="1" applyAlignment="1" applyProtection="1">
      <alignment horizontal="center" vertical="center" wrapText="1"/>
      <protection hidden="1"/>
    </xf>
    <xf numFmtId="0" fontId="8" fillId="6" borderId="11" xfId="2" applyFont="1" applyFill="1" applyBorder="1" applyAlignment="1" applyProtection="1">
      <alignment horizontal="center" vertical="center" wrapText="1"/>
      <protection hidden="1"/>
    </xf>
    <xf numFmtId="0" fontId="13" fillId="2" borderId="0" xfId="3" applyFont="1" applyFill="1" applyAlignment="1" applyProtection="1">
      <alignment horizontal="center" vertical="top" wrapText="1"/>
      <protection hidden="1"/>
    </xf>
  </cellXfs>
  <cellStyles count="8">
    <cellStyle name="Millares" xfId="7" builtinId="3"/>
    <cellStyle name="Millares 2" xfId="4" xr:uid="{7991B591-6442-474D-A7CE-578C4E2BF367}"/>
    <cellStyle name="Moneda 2" xfId="5" xr:uid="{595C4577-5BB4-4FAD-B730-32E08108B552}"/>
    <cellStyle name="Normal" xfId="0" builtinId="0"/>
    <cellStyle name="Normal 2" xfId="3" xr:uid="{0B01074C-7661-4AEB-9CBB-47BC7DA4BA55}"/>
    <cellStyle name="Normal 3" xfId="6" xr:uid="{EBFE082C-9286-4CB9-9B12-A8A1AB9DADC6}"/>
    <cellStyle name="Normal_Calculadora Garbarino 45_v1" xfId="2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1756834</xdr:colOff>
      <xdr:row>2</xdr:row>
      <xdr:rowOff>179920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7AFD4C-255C-4A02-A7CF-6178C60D6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4100" y="184150"/>
          <a:ext cx="1756834" cy="364070"/>
        </a:xfrm>
        <a:prstGeom prst="rect">
          <a:avLst/>
        </a:prstGeom>
      </xdr:spPr>
    </xdr:pic>
    <xdr:clientData/>
  </xdr:twoCellAnchor>
  <xdr:twoCellAnchor editAs="oneCell">
    <xdr:from>
      <xdr:col>11</xdr:col>
      <xdr:colOff>444501</xdr:colOff>
      <xdr:row>0</xdr:row>
      <xdr:rowOff>119062</xdr:rowOff>
    </xdr:from>
    <xdr:to>
      <xdr:col>12</xdr:col>
      <xdr:colOff>3233</xdr:colOff>
      <xdr:row>3</xdr:row>
      <xdr:rowOff>29387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86F9E73-F5BF-4F06-B8C2-6804E14E1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62626" y="119062"/>
          <a:ext cx="1416107" cy="458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546F6-7192-4419-8792-BDF685DB3111}">
  <sheetPr>
    <pageSetUpPr fitToPage="1"/>
  </sheetPr>
  <dimension ref="A1:R62"/>
  <sheetViews>
    <sheetView showGridLines="0" tabSelected="1" topLeftCell="E1" zoomScale="80" zoomScaleNormal="80" workbookViewId="0">
      <selection activeCell="G10" sqref="G10"/>
    </sheetView>
  </sheetViews>
  <sheetFormatPr baseColWidth="10" defaultColWidth="9.140625" defaultRowHeight="15" customHeight="1" zeroHeight="1"/>
  <cols>
    <col min="1" max="1" width="9.140625" style="13" hidden="1" customWidth="1"/>
    <col min="2" max="2" width="36.5703125" style="13" hidden="1" customWidth="1"/>
    <col min="3" max="3" width="15.85546875" style="13" hidden="1" customWidth="1"/>
    <col min="4" max="4" width="36.42578125" style="13" hidden="1" customWidth="1"/>
    <col min="5" max="5" width="33.28515625" style="16" customWidth="1"/>
    <col min="6" max="6" width="33.7109375" style="49" customWidth="1"/>
    <col min="7" max="7" width="16.7109375" style="16" bestFit="1" customWidth="1"/>
    <col min="8" max="8" width="13.42578125" style="16" bestFit="1" customWidth="1"/>
    <col min="9" max="9" width="17.7109375" style="16" bestFit="1" customWidth="1"/>
    <col min="10" max="10" width="21.28515625" style="16" bestFit="1" customWidth="1"/>
    <col min="11" max="11" width="23.7109375" style="16" bestFit="1" customWidth="1"/>
    <col min="12" max="12" width="27.140625" style="16" customWidth="1"/>
    <col min="13" max="13" width="34.5703125" style="48" customWidth="1"/>
    <col min="14" max="14" width="14.28515625" style="13" hidden="1" customWidth="1"/>
    <col min="15" max="15" width="11" style="13" hidden="1" customWidth="1"/>
    <col min="16" max="16" width="9.140625" style="13" hidden="1" customWidth="1"/>
    <col min="17" max="17" width="10.85546875" style="13" hidden="1" customWidth="1"/>
    <col min="18" max="18" width="9.140625" style="13" hidden="1" customWidth="1"/>
    <col min="19" max="19" width="0" style="13" hidden="1" customWidth="1"/>
    <col min="20" max="16384" width="9.140625" style="13"/>
  </cols>
  <sheetData>
    <row r="1" spans="1:17">
      <c r="A1" s="9"/>
      <c r="B1" s="9"/>
      <c r="C1" s="9"/>
      <c r="D1" s="9"/>
      <c r="E1" s="10"/>
      <c r="F1" s="11"/>
      <c r="G1" s="10"/>
      <c r="H1" s="10"/>
      <c r="I1" s="10"/>
      <c r="J1" s="10"/>
      <c r="K1" s="10"/>
      <c r="L1" s="10"/>
      <c r="M1" s="12"/>
    </row>
    <row r="2" spans="1:17">
      <c r="A2" s="9"/>
      <c r="B2" s="9"/>
      <c r="C2" s="9"/>
      <c r="D2" s="9"/>
      <c r="E2" s="10"/>
      <c r="F2" s="11"/>
      <c r="G2" s="10"/>
      <c r="H2" s="10"/>
      <c r="I2" s="10"/>
      <c r="J2" s="10"/>
      <c r="K2" s="10"/>
      <c r="L2" s="10"/>
      <c r="M2" s="12"/>
    </row>
    <row r="3" spans="1:17">
      <c r="A3" s="9"/>
      <c r="B3" s="9"/>
      <c r="C3" s="9"/>
      <c r="D3" s="9"/>
      <c r="E3" s="10"/>
      <c r="F3" s="11"/>
      <c r="G3" s="10"/>
      <c r="H3" s="10"/>
      <c r="I3" s="10"/>
      <c r="J3" s="10"/>
      <c r="K3" s="10"/>
      <c r="L3" s="10"/>
      <c r="M3" s="12"/>
    </row>
    <row r="4" spans="1:17">
      <c r="A4" s="9"/>
      <c r="B4" s="9"/>
      <c r="C4" s="9"/>
      <c r="D4" s="9"/>
      <c r="E4" s="10"/>
      <c r="F4" s="11"/>
      <c r="G4" s="10"/>
      <c r="H4" s="10"/>
      <c r="I4" s="10"/>
      <c r="J4" s="10"/>
      <c r="K4" s="10"/>
      <c r="L4" s="10"/>
      <c r="M4" s="12"/>
    </row>
    <row r="5" spans="1:17">
      <c r="A5" s="9"/>
      <c r="B5" s="9"/>
      <c r="C5" s="9"/>
      <c r="D5" s="9"/>
      <c r="E5" s="10"/>
      <c r="F5" s="8" t="s">
        <v>19</v>
      </c>
      <c r="G5" s="8"/>
      <c r="H5" s="8"/>
      <c r="I5" s="8"/>
      <c r="J5" s="10"/>
      <c r="K5" s="10"/>
      <c r="L5" s="10"/>
      <c r="M5" s="12"/>
    </row>
    <row r="6" spans="1:17">
      <c r="A6" s="9"/>
      <c r="B6" s="9"/>
      <c r="C6" s="9"/>
      <c r="D6" s="9"/>
      <c r="E6" s="50"/>
      <c r="F6" s="8" t="s">
        <v>21</v>
      </c>
      <c r="G6" s="10"/>
      <c r="H6" s="50"/>
      <c r="I6" s="10"/>
      <c r="J6" s="10"/>
      <c r="K6" s="10"/>
      <c r="L6" s="10"/>
      <c r="M6" s="12"/>
    </row>
    <row r="7" spans="1:17">
      <c r="A7" s="9"/>
      <c r="B7" s="9"/>
      <c r="C7" s="9"/>
      <c r="D7" s="9"/>
      <c r="E7" s="10"/>
      <c r="F7" s="13"/>
      <c r="G7" s="13"/>
      <c r="H7" s="10"/>
      <c r="I7" s="10"/>
      <c r="J7" s="10"/>
      <c r="K7" s="10"/>
      <c r="L7" s="10"/>
      <c r="M7" s="12"/>
    </row>
    <row r="8" spans="1:17">
      <c r="A8" s="9"/>
      <c r="B8" s="9"/>
      <c r="C8" s="9"/>
      <c r="D8" s="9"/>
      <c r="E8" s="10"/>
      <c r="F8" s="14" t="s">
        <v>16</v>
      </c>
      <c r="G8" s="4">
        <v>45694</v>
      </c>
      <c r="H8" s="10"/>
      <c r="I8" s="10"/>
      <c r="J8" s="10"/>
      <c r="K8" s="10"/>
      <c r="L8" s="10"/>
      <c r="M8" s="12"/>
    </row>
    <row r="9" spans="1:17">
      <c r="A9" s="9"/>
      <c r="B9" s="9"/>
      <c r="C9" s="9"/>
      <c r="D9" s="9"/>
      <c r="E9" s="10"/>
      <c r="F9" s="15" t="s">
        <v>17</v>
      </c>
      <c r="G9" s="1">
        <v>9.5000000000000001E-2</v>
      </c>
      <c r="I9" s="10"/>
      <c r="J9" s="53" t="s">
        <v>0</v>
      </c>
      <c r="K9" s="53"/>
      <c r="L9" s="1">
        <f>+XIRR(L14:L18,F14:F18)</f>
        <v>9.7250455617904658E-2</v>
      </c>
      <c r="M9" s="2"/>
    </row>
    <row r="10" spans="1:17">
      <c r="A10" s="9"/>
      <c r="B10" s="9"/>
      <c r="C10" s="9"/>
      <c r="D10" s="9"/>
      <c r="E10" s="10"/>
      <c r="F10" s="14" t="s">
        <v>9</v>
      </c>
      <c r="G10" s="17">
        <v>50</v>
      </c>
      <c r="H10" s="10"/>
      <c r="I10" s="10"/>
      <c r="J10" s="53" t="s">
        <v>20</v>
      </c>
      <c r="K10" s="53"/>
      <c r="L10" s="1">
        <f>+NOMINAL(L9,2)</f>
        <v>9.499446836301173E-2</v>
      </c>
      <c r="M10" s="18"/>
    </row>
    <row r="11" spans="1:17" ht="15.75" customHeight="1">
      <c r="A11" s="9"/>
      <c r="B11" s="9"/>
      <c r="C11" s="9"/>
      <c r="D11" s="9"/>
      <c r="E11" s="10"/>
      <c r="F11" s="19" t="s">
        <v>18</v>
      </c>
      <c r="G11" s="51">
        <v>1</v>
      </c>
      <c r="H11" s="10"/>
      <c r="I11" s="10"/>
      <c r="J11" s="53" t="s">
        <v>2</v>
      </c>
      <c r="K11" s="53"/>
      <c r="L11" s="20">
        <f>+SUM(Q15:Q18)/(365/12)</f>
        <v>22.473388676974114</v>
      </c>
      <c r="M11" s="18"/>
    </row>
    <row r="12" spans="1:17" ht="15.75" thickBot="1">
      <c r="A12" s="9"/>
      <c r="B12" s="9"/>
      <c r="C12" s="9"/>
      <c r="D12" s="9"/>
      <c r="E12" s="10"/>
      <c r="F12" s="21"/>
      <c r="G12" s="21"/>
      <c r="H12" s="21"/>
      <c r="I12" s="8"/>
      <c r="M12" s="22"/>
      <c r="N12" s="23"/>
    </row>
    <row r="13" spans="1:17" s="29" customFormat="1" ht="28.5" customHeight="1" thickBot="1">
      <c r="A13" s="24"/>
      <c r="B13" s="25"/>
      <c r="C13" s="25" t="s">
        <v>6</v>
      </c>
      <c r="D13" s="25"/>
      <c r="E13" s="26"/>
      <c r="F13" s="7" t="s">
        <v>3</v>
      </c>
      <c r="G13" s="7" t="s">
        <v>10</v>
      </c>
      <c r="H13" s="7" t="s">
        <v>4</v>
      </c>
      <c r="I13" s="7" t="s">
        <v>11</v>
      </c>
      <c r="J13" s="7" t="s">
        <v>12</v>
      </c>
      <c r="K13" s="7" t="s">
        <v>13</v>
      </c>
      <c r="L13" s="3" t="s">
        <v>14</v>
      </c>
      <c r="M13" s="27"/>
      <c r="N13" s="28" t="s">
        <v>1</v>
      </c>
      <c r="O13" s="28" t="s">
        <v>5</v>
      </c>
      <c r="Q13" s="28" t="s">
        <v>7</v>
      </c>
    </row>
    <row r="14" spans="1:17">
      <c r="A14" s="9"/>
      <c r="B14" s="30">
        <f>+F14</f>
        <v>45694</v>
      </c>
      <c r="C14" s="31"/>
      <c r="D14" s="30">
        <f>+B14</f>
        <v>45694</v>
      </c>
      <c r="E14" s="32"/>
      <c r="F14" s="33">
        <f>+G8</f>
        <v>45694</v>
      </c>
      <c r="G14" s="34"/>
      <c r="H14" s="35"/>
      <c r="I14" s="34"/>
      <c r="J14" s="34"/>
      <c r="K14" s="34"/>
      <c r="L14" s="45">
        <f>-G10*G11</f>
        <v>-50</v>
      </c>
      <c r="M14" s="36"/>
      <c r="N14" s="37"/>
      <c r="O14" s="37"/>
    </row>
    <row r="15" spans="1:17">
      <c r="A15" s="9"/>
      <c r="B15" s="30">
        <f>+EDATE(B14,6)</f>
        <v>45875</v>
      </c>
      <c r="C15" s="31">
        <f>+G9</f>
        <v>9.5000000000000001E-2</v>
      </c>
      <c r="D15" s="38">
        <f>+B15</f>
        <v>45875</v>
      </c>
      <c r="E15" s="32"/>
      <c r="F15" s="42">
        <f t="shared" ref="F15:F18" si="0">+D15</f>
        <v>45875</v>
      </c>
      <c r="G15" s="43">
        <f>+G10</f>
        <v>50</v>
      </c>
      <c r="H15" s="44">
        <f>+B15-B14</f>
        <v>181</v>
      </c>
      <c r="I15" s="43">
        <f>+G15*($G$9)*(H15)/365</f>
        <v>2.3554794520547944</v>
      </c>
      <c r="J15" s="43"/>
      <c r="K15" s="43">
        <f t="shared" ref="K15:K18" si="1">+G15-J15</f>
        <v>50</v>
      </c>
      <c r="L15" s="45">
        <f>+I15+J15</f>
        <v>2.3554794520547944</v>
      </c>
      <c r="M15" s="36"/>
      <c r="N15" s="52">
        <f>+L15/(1+$L$9)^((O15)/365)</f>
        <v>2.2495314809830167</v>
      </c>
      <c r="O15" s="40">
        <f>+F15-$F$14</f>
        <v>181</v>
      </c>
      <c r="Q15" s="41">
        <f>+(N15/$N$19)*O15</f>
        <v>8.1433039796578033</v>
      </c>
    </row>
    <row r="16" spans="1:17">
      <c r="A16" s="9"/>
      <c r="B16" s="30">
        <f t="shared" ref="B16:B17" si="2">+EDATE(B15,6)</f>
        <v>46059</v>
      </c>
      <c r="C16" s="31">
        <f t="shared" ref="C16:C18" si="3">+C15</f>
        <v>9.5000000000000001E-2</v>
      </c>
      <c r="D16" s="38">
        <f t="shared" ref="D16:D18" si="4">+B16</f>
        <v>46059</v>
      </c>
      <c r="E16" s="32"/>
      <c r="F16" s="42">
        <f t="shared" si="0"/>
        <v>46059</v>
      </c>
      <c r="G16" s="43">
        <f>+K15</f>
        <v>50</v>
      </c>
      <c r="H16" s="44">
        <f>+B16-B15</f>
        <v>184</v>
      </c>
      <c r="I16" s="43">
        <f t="shared" ref="I16:I18" si="5">+G16*($G$9)*(H16)/365</f>
        <v>2.3945205479452056</v>
      </c>
      <c r="J16" s="43"/>
      <c r="K16" s="43">
        <f t="shared" si="1"/>
        <v>50</v>
      </c>
      <c r="L16" s="45">
        <f t="shared" ref="L16:L18" si="6">+I16+J16</f>
        <v>2.3945205479452056</v>
      </c>
      <c r="M16" s="36"/>
      <c r="N16" s="39">
        <f t="shared" ref="N16:N17" si="7">+L16/(1+$L$9)^((O16)/365)</f>
        <v>2.1822916870850215</v>
      </c>
      <c r="O16" s="40">
        <f>+F16-$F$14</f>
        <v>365</v>
      </c>
      <c r="Q16" s="41">
        <f>+(N16/$N$19)*O16</f>
        <v>15.93072935191077</v>
      </c>
    </row>
    <row r="17" spans="1:17">
      <c r="A17" s="9"/>
      <c r="B17" s="30">
        <f t="shared" si="2"/>
        <v>46240</v>
      </c>
      <c r="C17" s="31">
        <f t="shared" si="3"/>
        <v>9.5000000000000001E-2</v>
      </c>
      <c r="D17" s="38">
        <f t="shared" si="4"/>
        <v>46240</v>
      </c>
      <c r="E17" s="32"/>
      <c r="F17" s="42">
        <f t="shared" si="0"/>
        <v>46240</v>
      </c>
      <c r="G17" s="43">
        <f>+K16</f>
        <v>50</v>
      </c>
      <c r="H17" s="44">
        <f>+B17-B16</f>
        <v>181</v>
      </c>
      <c r="I17" s="43">
        <f t="shared" si="5"/>
        <v>2.3554794520547944</v>
      </c>
      <c r="J17" s="43"/>
      <c r="K17" s="43">
        <f t="shared" si="1"/>
        <v>50</v>
      </c>
      <c r="L17" s="45">
        <f t="shared" si="6"/>
        <v>2.3554794520547944</v>
      </c>
      <c r="M17" s="36"/>
      <c r="N17" s="39">
        <f t="shared" si="7"/>
        <v>2.0501531527879084</v>
      </c>
      <c r="O17" s="40">
        <f t="shared" ref="O17" si="8">+F17-$F$14</f>
        <v>546</v>
      </c>
      <c r="Q17" s="41">
        <f>+(N17/$N$19)*O17</f>
        <v>22.38767247930242</v>
      </c>
    </row>
    <row r="18" spans="1:17" ht="15.75" thickBot="1">
      <c r="A18" s="9"/>
      <c r="B18" s="30">
        <f>+EDATE(B17,6)+2</f>
        <v>46426</v>
      </c>
      <c r="C18" s="31">
        <f t="shared" si="3"/>
        <v>9.5000000000000001E-2</v>
      </c>
      <c r="D18" s="38">
        <f t="shared" si="4"/>
        <v>46426</v>
      </c>
      <c r="E18" s="32"/>
      <c r="F18" s="42">
        <f t="shared" si="0"/>
        <v>46426</v>
      </c>
      <c r="G18" s="43">
        <f t="shared" ref="G18" si="9">+K17</f>
        <v>50</v>
      </c>
      <c r="H18" s="44">
        <f>+B18-B17</f>
        <v>186</v>
      </c>
      <c r="I18" s="43">
        <f t="shared" si="5"/>
        <v>2.4205479452054797</v>
      </c>
      <c r="J18" s="43">
        <f>+G10</f>
        <v>50</v>
      </c>
      <c r="K18" s="43">
        <f t="shared" si="1"/>
        <v>0</v>
      </c>
      <c r="L18" s="45">
        <f t="shared" si="6"/>
        <v>52.420547945205477</v>
      </c>
      <c r="M18" s="36"/>
      <c r="N18" s="39">
        <f>+L18/(1+$L$9)^((O18)/365)</f>
        <v>43.518023565558188</v>
      </c>
      <c r="O18" s="40">
        <f>+F18-$F$14</f>
        <v>732</v>
      </c>
      <c r="Q18" s="41">
        <f>+(N18/$N$19)*O18</f>
        <v>637.10386644709172</v>
      </c>
    </row>
    <row r="19" spans="1:17" ht="15.75" thickBot="1">
      <c r="A19" s="9"/>
      <c r="B19" s="46"/>
      <c r="C19" s="31"/>
      <c r="D19" s="9"/>
      <c r="E19" s="10"/>
      <c r="F19" s="54" t="s">
        <v>8</v>
      </c>
      <c r="G19" s="55"/>
      <c r="H19" s="56"/>
      <c r="I19" s="5">
        <f>SUM(I15:I18)</f>
        <v>9.5260273972602736</v>
      </c>
      <c r="J19" s="5">
        <f>SUM(J15:J18)</f>
        <v>50</v>
      </c>
      <c r="K19" s="5"/>
      <c r="L19" s="6">
        <f>SUM(L15:L18)</f>
        <v>59.526027397260272</v>
      </c>
      <c r="M19" s="12"/>
      <c r="N19" s="47">
        <f>SUM(N15:N18)</f>
        <v>49.999999886414138</v>
      </c>
    </row>
    <row r="20" spans="1:17" ht="15" customHeight="1">
      <c r="A20" s="9"/>
      <c r="B20" s="9"/>
      <c r="C20" s="9"/>
      <c r="D20" s="9"/>
      <c r="E20" s="10"/>
      <c r="F20" s="11"/>
      <c r="G20" s="10"/>
      <c r="H20" s="10"/>
      <c r="I20" s="10"/>
      <c r="J20" s="10"/>
      <c r="K20" s="10"/>
      <c r="L20" s="10"/>
      <c r="M20" s="12"/>
    </row>
    <row r="21" spans="1:17" ht="15" customHeight="1">
      <c r="F21" s="57" t="s">
        <v>15</v>
      </c>
      <c r="G21" s="57"/>
      <c r="H21" s="57"/>
      <c r="I21" s="57"/>
      <c r="J21" s="57"/>
      <c r="K21" s="57"/>
      <c r="L21" s="57"/>
    </row>
    <row r="22" spans="1:17" ht="15" customHeight="1">
      <c r="F22" s="57"/>
      <c r="G22" s="57"/>
      <c r="H22" s="57"/>
      <c r="I22" s="57"/>
      <c r="J22" s="57"/>
      <c r="K22" s="57"/>
      <c r="L22" s="57"/>
    </row>
    <row r="23" spans="1:17" ht="15" customHeight="1">
      <c r="F23" s="57"/>
      <c r="G23" s="57"/>
      <c r="H23" s="57"/>
      <c r="I23" s="57"/>
      <c r="J23" s="57"/>
      <c r="K23" s="57"/>
      <c r="L23" s="57"/>
    </row>
    <row r="24" spans="1:17" ht="15" customHeight="1"/>
    <row r="25" spans="1:17" ht="15" customHeight="1"/>
    <row r="26" spans="1:17" ht="15" customHeight="1"/>
    <row r="27" spans="1:17" ht="15" customHeight="1"/>
    <row r="28" spans="1:17" ht="15" customHeight="1"/>
    <row r="29" spans="1:17" ht="15" customHeight="1"/>
    <row r="30" spans="1:17" ht="15" customHeight="1"/>
    <row r="31" spans="1:17" ht="15" customHeight="1"/>
    <row r="32" spans="1:1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</sheetData>
  <sheetProtection sheet="1" selectLockedCells="1"/>
  <mergeCells count="5">
    <mergeCell ref="J9:K9"/>
    <mergeCell ref="J10:K10"/>
    <mergeCell ref="J11:K11"/>
    <mergeCell ref="F19:H19"/>
    <mergeCell ref="F21:L23"/>
  </mergeCells>
  <pageMargins left="0.39370078740157483" right="0.39370078740157483" top="0.39370078740157483" bottom="0.39370078740157483" header="0" footer="0"/>
  <pageSetup paperSize="9" scale="41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Serie XI Adicionales</vt:lpstr>
      <vt:lpstr>'ON Serie XI Adicionales'!Área_de_impresión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2025-02-04T14:03:38Z</dcterms:modified>
</cp:coreProperties>
</file>