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SCANIA CREDIT ARGENTINA S.A.U\"/>
    </mc:Choice>
  </mc:AlternateContent>
  <xr:revisionPtr revIDLastSave="0" documentId="13_ncr:1_{8D903958-1D5F-406A-A570-77B35C3FD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Scania Credit Arg - Clase 1" sheetId="13" r:id="rId1"/>
  </sheets>
  <definedNames>
    <definedName name="_xlnm.Print_Area" localSheetId="0">'ON Scania Credit Arg - Clase 1'!$A$4:$P$22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3" l="1"/>
  <c r="J20" i="13"/>
  <c r="J19" i="13"/>
  <c r="J18" i="13"/>
  <c r="J17" i="13"/>
  <c r="G15" i="13"/>
  <c r="K15" i="13" s="1"/>
  <c r="G16" i="13" s="1"/>
  <c r="J16" i="13" l="1"/>
  <c r="K16" i="13" s="1"/>
  <c r="G17" i="13" s="1"/>
  <c r="K17" i="13" l="1"/>
  <c r="G18" i="13" s="1"/>
  <c r="K18" i="13" s="1"/>
  <c r="C16" i="13"/>
  <c r="F15" i="13"/>
  <c r="C17" i="13" l="1"/>
  <c r="C18" i="13"/>
  <c r="C19" i="13"/>
  <c r="C20" i="13"/>
  <c r="C21" i="13"/>
  <c r="C22" i="13"/>
  <c r="D15" i="13"/>
  <c r="C15" i="13"/>
  <c r="B15" i="13"/>
  <c r="B16" i="13" s="1"/>
  <c r="H16" i="13" s="1"/>
  <c r="L15" i="13" l="1"/>
  <c r="D16" i="13" l="1"/>
  <c r="B17" i="13"/>
  <c r="B18" i="13" l="1"/>
  <c r="H18" i="13" s="1"/>
  <c r="I18" i="13" s="1"/>
  <c r="L18" i="13" s="1"/>
  <c r="H17" i="13"/>
  <c r="I17" i="13" s="1"/>
  <c r="L17" i="13" s="1"/>
  <c r="G19" i="13"/>
  <c r="F16" i="13"/>
  <c r="O16" i="13" s="1"/>
  <c r="D17" i="13"/>
  <c r="F17" i="13" s="1"/>
  <c r="O17" i="13" s="1"/>
  <c r="G20" i="13" l="1"/>
  <c r="K20" i="13" s="1"/>
  <c r="K19" i="13"/>
  <c r="G21" i="13"/>
  <c r="D18" i="13"/>
  <c r="F18" i="13" s="1"/>
  <c r="O18" i="13" s="1"/>
  <c r="B19" i="13"/>
  <c r="H19" i="13" s="1"/>
  <c r="K21" i="13" l="1"/>
  <c r="G22" i="13" s="1"/>
  <c r="D19" i="13"/>
  <c r="F19" i="13" s="1"/>
  <c r="O19" i="13" s="1"/>
  <c r="B20" i="13"/>
  <c r="H20" i="13" s="1"/>
  <c r="I19" i="13"/>
  <c r="L19" i="13" s="1"/>
  <c r="J22" i="13" l="1"/>
  <c r="J23" i="13" s="1"/>
  <c r="I20" i="13"/>
  <c r="L20" i="13" s="1"/>
  <c r="B21" i="13"/>
  <c r="H21" i="13" s="1"/>
  <c r="I21" i="13" s="1"/>
  <c r="L21" i="13" s="1"/>
  <c r="D20" i="13"/>
  <c r="F20" i="13" s="1"/>
  <c r="K22" i="13" l="1"/>
  <c r="B22" i="13"/>
  <c r="D21" i="13"/>
  <c r="F21" i="13" s="1"/>
  <c r="O21" i="13" s="1"/>
  <c r="O20" i="13"/>
  <c r="D22" i="13" l="1"/>
  <c r="I16" i="13"/>
  <c r="F22" i="13" l="1"/>
  <c r="O22" i="13" s="1"/>
  <c r="H22" i="13"/>
  <c r="I22" i="13" s="1"/>
  <c r="L22" i="13" s="1"/>
  <c r="L16" i="13"/>
  <c r="L9" i="13" s="1"/>
  <c r="I23" i="13" l="1"/>
  <c r="N16" i="13"/>
  <c r="L10" i="13"/>
  <c r="L23" i="13"/>
  <c r="N21" i="13" l="1"/>
  <c r="N20" i="13"/>
  <c r="N17" i="13"/>
  <c r="N18" i="13"/>
  <c r="N19" i="13"/>
  <c r="N22" i="13"/>
  <c r="N23" i="13" l="1"/>
  <c r="L12" i="13" s="1"/>
  <c r="Q21" i="13"/>
  <c r="Q18" i="13" l="1"/>
  <c r="Q17" i="13"/>
  <c r="Q19" i="13"/>
  <c r="Q20" i="13"/>
  <c r="Q22" i="13"/>
  <c r="Q16" i="13"/>
  <c r="L11" i="13" s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<sst xmlns="http://schemas.openxmlformats.org/spreadsheetml/2006/main" count="22" uniqueCount="22">
  <si>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</si>
  <si>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</si>
  <si>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</si>
  <si>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</si>
  <si>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</si>
  <si>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</si>
  <si>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</si>
  <si>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</si>
  <si>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</si>
  <si>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</si>
  <si>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</si>
  <si>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</si>
  <si>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</si>
  <si>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</si>
  <si>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</si>
  <si>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</si>
  <si>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</si>
  <si>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</si>
  <si>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</si>
  <si>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Dólar MEP - 24 Meses</t>
  </si>
  <si>
    <t>Obligaciones Negociables Scania Credit Argentina S.A.U. Clase 1</t>
  </si>
  <si>
    <t>TNA (90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</si>
</sst>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4" fillId="2" borderId="7" xfId="0" applyNumberFormat="1" applyFont="1" applyFill="1" applyBorder="1" applyProtection="1"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170" fontId="3" fillId="0" borderId="11" xfId="0" applyNumberFormat="1" applyFont="1" applyBorder="1"/>
    <xf numFmtId="0" fontId="4" fillId="0" borderId="0" xfId="0" applyFont="1"/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0" fontId="7" fillId="3" borderId="2" xfId="1" applyNumberFormat="1" applyFont="1" applyFill="1" applyBorder="1" applyProtection="1">
      <protection locked="0" hidden="1"/>
    </xf>
    <xf numFmtId="170" fontId="11" fillId="0" borderId="0" xfId="4" applyNumberFormat="1" applyFont="1" applyAlignment="1" applyProtection="1"/>
    <xf numFmtId="170" fontId="4" fillId="0" borderId="0" xfId="4" applyNumberFormat="1" applyFont="1" applyProtection="1">
      <protection hidden="1"/>
    </xf>
    <xf numFmtId="165" fontId="4" fillId="0" borderId="0" xfId="4" applyFont="1" applyProtection="1">
      <protection hidden="1"/>
    </xf>
    <xf numFmtId="173" fontId="4" fillId="2" borderId="0" xfId="3" applyNumberFormat="1" applyFont="1" applyFill="1" applyAlignment="1" applyProtection="1">
      <alignment horizontal="center"/>
      <protection hidden="1"/>
    </xf>
    <xf numFmtId="171" fontId="4" fillId="2" borderId="5" xfId="3" applyNumberFormat="1" applyFont="1" applyFill="1" applyBorder="1" applyAlignment="1" applyProtection="1">
      <alignment horizontal="center"/>
      <protection hidden="1"/>
    </xf>
    <xf numFmtId="171" fontId="4" fillId="2" borderId="0" xfId="3" applyNumberFormat="1" applyFont="1" applyFill="1" applyAlignment="1" applyProtection="1">
      <alignment horizontal="center"/>
      <protection hidden="1"/>
    </xf>
    <xf numFmtId="171" fontId="4" fillId="2" borderId="8" xfId="3" applyNumberFormat="1" applyFont="1" applyFill="1" applyBorder="1" applyAlignment="1" applyProtection="1">
      <alignment horizontal="center"/>
      <protection hidden="1"/>
    </xf>
    <xf numFmtId="172" fontId="4" fillId="2" borderId="0" xfId="3" applyNumberFormat="1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8">
    <cellStyle name="Millares 2" xfId="4" xr:uid="{7991B591-6442-474D-A7CE-578C4E2BF367}"/>
    <cellStyle name="Millares 3" xfId="7" xr:uid="{619B6C2F-4713-4B48-9DCE-FA9263CF812F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380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150442-0FDC-4C64-8599-DB823682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1586" y="244310"/>
          <a:ext cx="1291019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23811</xdr:colOff>
      <xdr:row>1</xdr:row>
      <xdr:rowOff>107157</xdr:rowOff>
    </xdr:from>
    <xdr:to>
      <xdr:col>5</xdr:col>
      <xdr:colOff>1748893</xdr:colOff>
      <xdr:row>4</xdr:row>
      <xdr:rowOff>88071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8F24D4-28E3-45D7-9F3C-2CB474B57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3374" y="297657"/>
          <a:ext cx="1725082" cy="552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1751-34DF-4051-9A1C-9D578B23DC06}">
  <sheetPr>
    <pageSetUpPr fitToPage="1"/>
  </sheetPr>
  <dimension ref="A1:CX63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19" customWidth="1"/>
    <col min="2" max="2" width="38.7109375" style="19" hidden="1" customWidth="1" outlineLevel="1"/>
    <col min="3" max="3" width="16" style="19" hidden="1" customWidth="1" outlineLevel="1"/>
    <col min="4" max="4" width="38.7109375" style="19" hidden="1" customWidth="1" outlineLevel="1"/>
    <col min="5" max="5" width="19.85546875" style="26" hidden="1" customWidth="1" outlineLevel="1"/>
    <col min="6" max="6" width="35.425781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12.140625" style="19" hidden="1" customWidth="1" outlineLevel="1"/>
    <col min="15" max="15" width="11" style="19" hidden="1" customWidth="1" outlineLevel="1"/>
    <col min="16" max="16" width="19.7109375" style="19" hidden="1" customWidth="1" outlineLevel="1"/>
    <col min="17" max="17" width="9.855468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0" style="19" hidden="1" customWidth="1" outlineLevel="1"/>
    <col min="92" max="92" width="0" style="19" hidden="1" customWidth="1" outlineLevel="1" collapsed="1"/>
    <col min="93" max="93" width="0" style="19" hidden="1" customWidth="1" outlineLevel="1"/>
    <col min="94" max="94" width="0" style="19" hidden="1" customWidth="1" outlineLevel="1" collapsed="1"/>
    <col min="95" max="95" width="0" style="19" hidden="1" customWidth="1" outlineLevel="1"/>
    <col min="96" max="96" width="0" style="19" hidden="1" customWidth="1" outlineLevel="1" collapsed="1"/>
    <col min="97" max="97" width="0" style="19" hidden="1" customWidth="1" outlineLevel="1"/>
    <col min="98" max="99" width="0" style="19" hidden="1" customWidth="1" outlineLevel="1" collapsed="1"/>
    <col min="100" max="100" width="0" style="19" hidden="1" customWidth="1" outlineLevel="1"/>
    <col min="101" max="101" width="11.42578125" style="19" outlineLevel="1" collapsed="1"/>
    <col min="102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20</v>
      </c>
      <c r="G6" s="15"/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19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21" t="s">
        <v>18</v>
      </c>
      <c r="G9" s="22">
        <v>100</v>
      </c>
      <c r="H9" s="15"/>
      <c r="I9" s="15"/>
      <c r="J9" s="60" t="s">
        <v>0</v>
      </c>
      <c r="K9" s="60"/>
      <c r="L9" s="3">
        <f>+XIRR(L15:L22,F15:F22)</f>
        <v>8.9833453297615065E-2</v>
      </c>
      <c r="M9" s="4"/>
      <c r="N9" s="18"/>
      <c r="O9" s="18"/>
      <c r="P9" s="18"/>
      <c r="Q9" s="18"/>
      <c r="R9" s="18"/>
    </row>
    <row r="10" spans="2:18">
      <c r="E10" s="15"/>
      <c r="F10" s="21" t="s">
        <v>6</v>
      </c>
      <c r="G10" s="23">
        <v>45905</v>
      </c>
      <c r="H10" s="15"/>
      <c r="I10" s="15"/>
      <c r="J10" s="60" t="s">
        <v>21</v>
      </c>
      <c r="K10" s="60"/>
      <c r="L10" s="3">
        <f>+NOMINAL(L9,4)</f>
        <v>8.69565917722257E-2</v>
      </c>
      <c r="M10" s="24"/>
      <c r="N10" s="18"/>
      <c r="O10" s="18"/>
      <c r="P10" s="18"/>
      <c r="Q10" s="18"/>
      <c r="R10" s="18"/>
    </row>
    <row r="11" spans="2:18">
      <c r="E11" s="15"/>
      <c r="F11" s="21" t="s">
        <v>12</v>
      </c>
      <c r="G11" s="50">
        <v>8.7499999999999994E-2</v>
      </c>
      <c r="H11" s="15"/>
      <c r="I11" s="15"/>
      <c r="J11" s="60" t="s">
        <v>2</v>
      </c>
      <c r="K11" s="60"/>
      <c r="L11" s="25">
        <f>+SUM(Q16:Q22)/(365/12)</f>
        <v>14.493311256127459</v>
      </c>
      <c r="M11" s="24"/>
      <c r="N11" s="18"/>
      <c r="O11" s="18"/>
      <c r="P11" s="18"/>
      <c r="Q11" s="18"/>
      <c r="R11" s="18"/>
    </row>
    <row r="12" spans="2:18">
      <c r="E12" s="15"/>
      <c r="F12" s="16"/>
      <c r="G12" s="15"/>
      <c r="H12" s="29"/>
      <c r="I12" s="20"/>
      <c r="J12" s="60" t="s">
        <v>8</v>
      </c>
      <c r="K12" s="60"/>
      <c r="L12" s="3">
        <f>+N23/G15</f>
        <v>0.99999999891684443</v>
      </c>
      <c r="M12" s="27"/>
      <c r="N12" s="28"/>
      <c r="O12" s="18"/>
      <c r="P12" s="18"/>
      <c r="Q12" s="18"/>
      <c r="R12" s="18"/>
    </row>
    <row r="13" spans="2:18" ht="15.75" thickBot="1">
      <c r="E13" s="15"/>
      <c r="F13" s="16"/>
      <c r="G13" s="15"/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 s="32" customFormat="1" ht="28.5" customHeight="1" thickBot="1">
      <c r="B14" s="33"/>
      <c r="C14" s="33" t="s">
        <v>7</v>
      </c>
      <c r="D14" s="33"/>
      <c r="E14" s="34"/>
      <c r="F14" s="43" t="s">
        <v>3</v>
      </c>
      <c r="G14" s="44" t="s">
        <v>13</v>
      </c>
      <c r="H14" s="44" t="s">
        <v>4</v>
      </c>
      <c r="I14" s="44" t="s">
        <v>14</v>
      </c>
      <c r="J14" s="44" t="s">
        <v>15</v>
      </c>
      <c r="K14" s="44" t="s">
        <v>16</v>
      </c>
      <c r="L14" s="45" t="s">
        <v>17</v>
      </c>
      <c r="M14" s="35"/>
      <c r="N14" s="5" t="s">
        <v>1</v>
      </c>
      <c r="O14" s="5" t="s">
        <v>5</v>
      </c>
      <c r="P14" s="6"/>
      <c r="Q14" s="5" t="s">
        <v>9</v>
      </c>
      <c r="R14" s="36"/>
    </row>
    <row r="15" spans="2:18">
      <c r="B15" s="7">
        <f>+D15</f>
        <v>45905</v>
      </c>
      <c r="C15" s="46">
        <f>+$G$11+$G$12</f>
        <v>8.7499999999999994E-2</v>
      </c>
      <c r="D15" s="7">
        <f>+G10</f>
        <v>45905</v>
      </c>
      <c r="E15" s="39"/>
      <c r="F15" s="8">
        <f>+G10</f>
        <v>45905</v>
      </c>
      <c r="G15" s="54">
        <f>+G9</f>
        <v>100</v>
      </c>
      <c r="H15" s="55"/>
      <c r="I15" s="56"/>
      <c r="J15" s="56"/>
      <c r="K15" s="54">
        <f t="shared" ref="K15:K21" si="0">+G15-J15</f>
        <v>100</v>
      </c>
      <c r="L15" s="57">
        <f>-G15</f>
        <v>-100</v>
      </c>
      <c r="M15" s="40"/>
      <c r="N15" s="9"/>
      <c r="O15" s="9"/>
      <c r="P15" s="1"/>
      <c r="Q15" s="1"/>
      <c r="R15" s="18"/>
    </row>
    <row r="16" spans="2:18">
      <c r="B16" s="7">
        <f>EDATE(B15,6)</f>
        <v>46086</v>
      </c>
      <c r="C16" s="46">
        <f t="shared" ref="C16:C22" si="1">+$G$11+$G$12</f>
        <v>8.7499999999999994E-2</v>
      </c>
      <c r="D16" s="7">
        <f>+B16</f>
        <v>46086</v>
      </c>
      <c r="E16" s="39"/>
      <c r="F16" s="10">
        <f t="shared" ref="F16:F22" si="2">+D16</f>
        <v>46086</v>
      </c>
      <c r="G16" s="54">
        <f>+K15</f>
        <v>100</v>
      </c>
      <c r="H16" s="58">
        <f t="shared" ref="H16:H21" si="3">+B16-B15</f>
        <v>181</v>
      </c>
      <c r="I16" s="56">
        <f>+G16*($G$11)*(H16)/365</f>
        <v>4.3390410958904111</v>
      </c>
      <c r="J16" s="54">
        <f t="shared" ref="J16:J21" si="4">$G$9*0.14</f>
        <v>14.000000000000002</v>
      </c>
      <c r="K16" s="54">
        <f t="shared" si="0"/>
        <v>86</v>
      </c>
      <c r="L16" s="57">
        <f t="shared" ref="L16:L22" si="5">+I16+J16</f>
        <v>18.339041095890412</v>
      </c>
      <c r="M16" s="40"/>
      <c r="N16" s="51">
        <f>+L16/(1+$L$9)^((O16)/365)</f>
        <v>17.573169222307456</v>
      </c>
      <c r="O16" s="11">
        <f>+F16-$F$15</f>
        <v>181</v>
      </c>
      <c r="P16" s="1"/>
      <c r="Q16" s="12">
        <f>+(N16/$N$23)*O16</f>
        <v>31.807436326828896</v>
      </c>
      <c r="R16" s="18"/>
    </row>
    <row r="17" spans="2:18" ht="15.75" customHeight="1">
      <c r="B17" s="7">
        <f>EDATE(B16,3)</f>
        <v>46178</v>
      </c>
      <c r="C17" s="46">
        <f t="shared" si="1"/>
        <v>8.7499999999999994E-2</v>
      </c>
      <c r="D17" s="7">
        <f>+B17</f>
        <v>46178</v>
      </c>
      <c r="E17" s="39"/>
      <c r="F17" s="10">
        <f t="shared" si="2"/>
        <v>46178</v>
      </c>
      <c r="G17" s="54">
        <f t="shared" ref="G17:G22" si="6">+K16</f>
        <v>86</v>
      </c>
      <c r="H17" s="58">
        <f t="shared" si="3"/>
        <v>92</v>
      </c>
      <c r="I17" s="56">
        <f>+G17*($G$11)*(H17)/365</f>
        <v>1.8967123287671233</v>
      </c>
      <c r="J17" s="54">
        <f t="shared" si="4"/>
        <v>14.000000000000002</v>
      </c>
      <c r="K17" s="54">
        <f t="shared" si="0"/>
        <v>72</v>
      </c>
      <c r="L17" s="57">
        <f t="shared" si="5"/>
        <v>15.896712328767125</v>
      </c>
      <c r="M17" s="40"/>
      <c r="N17" s="51">
        <f t="shared" ref="N17:N22" si="7">+L17/(1+$L$9)^((O17)/365)</f>
        <v>14.906098320480075</v>
      </c>
      <c r="O17" s="11">
        <f t="shared" ref="O17:O22" si="8">+F17-$F$15</f>
        <v>273</v>
      </c>
      <c r="P17" s="1"/>
      <c r="Q17" s="12">
        <f t="shared" ref="Q17:Q22" si="9">+(N17/$N$23)*O17</f>
        <v>40.693648458988157</v>
      </c>
      <c r="R17" s="18"/>
    </row>
    <row r="18" spans="2:18">
      <c r="B18" s="7">
        <f t="shared" ref="B18:B22" si="10">EDATE(B17,3)</f>
        <v>46270</v>
      </c>
      <c r="C18" s="46">
        <f t="shared" si="1"/>
        <v>8.7499999999999994E-2</v>
      </c>
      <c r="D18" s="7">
        <f>+B18+2</f>
        <v>46272</v>
      </c>
      <c r="E18" s="39"/>
      <c r="F18" s="10">
        <f t="shared" si="2"/>
        <v>46272</v>
      </c>
      <c r="G18" s="54">
        <f>+K17</f>
        <v>72</v>
      </c>
      <c r="H18" s="58">
        <f t="shared" si="3"/>
        <v>92</v>
      </c>
      <c r="I18" s="56">
        <f>+G18*($G$11)*(H18)/365</f>
        <v>1.5879452054794521</v>
      </c>
      <c r="J18" s="54">
        <f t="shared" si="4"/>
        <v>14.000000000000002</v>
      </c>
      <c r="K18" s="54">
        <f t="shared" si="0"/>
        <v>58</v>
      </c>
      <c r="L18" s="57">
        <f t="shared" si="5"/>
        <v>15.587945205479453</v>
      </c>
      <c r="M18" s="40"/>
      <c r="N18" s="51">
        <f t="shared" si="7"/>
        <v>14.296312167374479</v>
      </c>
      <c r="O18" s="11">
        <f t="shared" si="8"/>
        <v>367</v>
      </c>
      <c r="P18" s="1"/>
      <c r="Q18" s="12">
        <f t="shared" si="9"/>
        <v>52.467465711094768</v>
      </c>
      <c r="R18" s="18"/>
    </row>
    <row r="19" spans="2:18">
      <c r="B19" s="7">
        <f t="shared" si="10"/>
        <v>46361</v>
      </c>
      <c r="C19" s="46">
        <f t="shared" si="1"/>
        <v>8.7499999999999994E-2</v>
      </c>
      <c r="D19" s="7">
        <f>+B19+2</f>
        <v>46363</v>
      </c>
      <c r="E19" s="39"/>
      <c r="F19" s="10">
        <f t="shared" si="2"/>
        <v>46363</v>
      </c>
      <c r="G19" s="54">
        <f t="shared" si="6"/>
        <v>58</v>
      </c>
      <c r="H19" s="58">
        <f t="shared" si="3"/>
        <v>91</v>
      </c>
      <c r="I19" s="56">
        <f>+G19*($G$11)*(H19)/365</f>
        <v>1.2652739726027395</v>
      </c>
      <c r="J19" s="54">
        <f t="shared" si="4"/>
        <v>14.000000000000002</v>
      </c>
      <c r="K19" s="54">
        <f t="shared" si="0"/>
        <v>44</v>
      </c>
      <c r="L19" s="57">
        <f t="shared" si="5"/>
        <v>15.265273972602742</v>
      </c>
      <c r="M19" s="40"/>
      <c r="N19" s="51">
        <f t="shared" si="7"/>
        <v>13.70330457915961</v>
      </c>
      <c r="O19" s="11">
        <f t="shared" si="8"/>
        <v>458</v>
      </c>
      <c r="P19" s="1"/>
      <c r="Q19" s="12">
        <f t="shared" si="9"/>
        <v>62.761135040531094</v>
      </c>
      <c r="R19" s="18"/>
    </row>
    <row r="20" spans="2:18">
      <c r="B20" s="7">
        <f t="shared" si="10"/>
        <v>46451</v>
      </c>
      <c r="C20" s="46">
        <f t="shared" si="1"/>
        <v>8.7499999999999994E-2</v>
      </c>
      <c r="D20" s="7">
        <f t="shared" ref="D20" si="11">+B20</f>
        <v>46451</v>
      </c>
      <c r="E20" s="39"/>
      <c r="F20" s="10">
        <f t="shared" si="2"/>
        <v>46451</v>
      </c>
      <c r="G20" s="54">
        <f t="shared" si="6"/>
        <v>44</v>
      </c>
      <c r="H20" s="58">
        <f t="shared" si="3"/>
        <v>90</v>
      </c>
      <c r="I20" s="56">
        <f t="shared" ref="I20:I22" si="12">+G20*($G$11)*(H20)/365</f>
        <v>0.9493150684931505</v>
      </c>
      <c r="J20" s="54">
        <f t="shared" si="4"/>
        <v>14.000000000000002</v>
      </c>
      <c r="K20" s="54">
        <f t="shared" si="0"/>
        <v>30</v>
      </c>
      <c r="L20" s="57">
        <f t="shared" si="5"/>
        <v>14.949315068493153</v>
      </c>
      <c r="M20" s="40"/>
      <c r="N20" s="51">
        <f t="shared" si="7"/>
        <v>13.14421419687153</v>
      </c>
      <c r="O20" s="11">
        <f t="shared" si="8"/>
        <v>546</v>
      </c>
      <c r="P20" s="1"/>
      <c r="Q20" s="12">
        <f t="shared" si="9"/>
        <v>71.76740959265382</v>
      </c>
      <c r="R20" s="18"/>
    </row>
    <row r="21" spans="2:18">
      <c r="B21" s="7">
        <f t="shared" si="10"/>
        <v>46543</v>
      </c>
      <c r="C21" s="46">
        <f t="shared" si="1"/>
        <v>8.7499999999999994E-2</v>
      </c>
      <c r="D21" s="7">
        <f>+B21+2</f>
        <v>46545</v>
      </c>
      <c r="E21" s="39"/>
      <c r="F21" s="10">
        <f t="shared" si="2"/>
        <v>46545</v>
      </c>
      <c r="G21" s="54">
        <f t="shared" si="6"/>
        <v>30</v>
      </c>
      <c r="H21" s="58">
        <f t="shared" si="3"/>
        <v>92</v>
      </c>
      <c r="I21" s="56">
        <f>+G21*($G$11)*(H21)/365</f>
        <v>0.66164383561643836</v>
      </c>
      <c r="J21" s="54">
        <f t="shared" si="4"/>
        <v>14.000000000000002</v>
      </c>
      <c r="K21" s="54">
        <f t="shared" si="0"/>
        <v>15.999999999999998</v>
      </c>
      <c r="L21" s="57">
        <f t="shared" si="5"/>
        <v>14.66164383561644</v>
      </c>
      <c r="M21" s="40"/>
      <c r="N21" s="51">
        <f t="shared" si="7"/>
        <v>12.60882112833157</v>
      </c>
      <c r="O21" s="11">
        <f t="shared" si="8"/>
        <v>640</v>
      </c>
      <c r="P21" s="1"/>
      <c r="Q21" s="12">
        <f t="shared" si="9"/>
        <v>80.696455308728872</v>
      </c>
      <c r="R21" s="18"/>
    </row>
    <row r="22" spans="2:18" ht="15.75" thickBot="1">
      <c r="B22" s="7">
        <f t="shared" si="10"/>
        <v>46635</v>
      </c>
      <c r="C22" s="46">
        <f t="shared" si="1"/>
        <v>8.7499999999999994E-2</v>
      </c>
      <c r="D22" s="7">
        <f>+B22+1</f>
        <v>46636</v>
      </c>
      <c r="E22" s="39"/>
      <c r="F22" s="10">
        <f t="shared" si="2"/>
        <v>46636</v>
      </c>
      <c r="G22" s="54">
        <f t="shared" si="6"/>
        <v>15.999999999999998</v>
      </c>
      <c r="H22" s="58">
        <f>+D22-B21</f>
        <v>93</v>
      </c>
      <c r="I22" s="56">
        <f t="shared" si="12"/>
        <v>0.35671232876712317</v>
      </c>
      <c r="J22" s="54">
        <f>+G22</f>
        <v>15.999999999999998</v>
      </c>
      <c r="K22" s="54">
        <f t="shared" ref="K22" si="13">+G22-J22</f>
        <v>0</v>
      </c>
      <c r="L22" s="57">
        <f t="shared" si="5"/>
        <v>16.35671232876712</v>
      </c>
      <c r="M22" s="40"/>
      <c r="N22" s="51">
        <f t="shared" si="7"/>
        <v>13.768080277159708</v>
      </c>
      <c r="O22" s="11">
        <f t="shared" si="8"/>
        <v>731</v>
      </c>
      <c r="P22" s="1"/>
      <c r="Q22" s="12">
        <f t="shared" si="9"/>
        <v>100.6446669350513</v>
      </c>
      <c r="R22" s="18"/>
    </row>
    <row r="23" spans="2:18" ht="23.25" customHeight="1" thickBot="1">
      <c r="B23" s="38"/>
      <c r="C23" s="37"/>
      <c r="D23" s="38"/>
      <c r="E23" s="15"/>
      <c r="F23" s="61" t="s">
        <v>10</v>
      </c>
      <c r="G23" s="62"/>
      <c r="H23" s="62"/>
      <c r="I23" s="47">
        <f>SUM(I16:I22)</f>
        <v>11.056643835616439</v>
      </c>
      <c r="J23" s="48">
        <f>SUM(J16:J22)</f>
        <v>100.00000000000001</v>
      </c>
      <c r="K23" s="47"/>
      <c r="L23" s="49">
        <f>SUM(L15:L22)</f>
        <v>11.056643835616443</v>
      </c>
      <c r="M23" s="41"/>
      <c r="N23" s="13">
        <f>SUM(N16:N22)</f>
        <v>99.999999891684439</v>
      </c>
      <c r="O23" s="1"/>
      <c r="P23" s="1"/>
      <c r="Q23" s="1"/>
      <c r="R23" s="18"/>
    </row>
    <row r="24" spans="2:18">
      <c r="E24" s="15"/>
      <c r="F24" s="16"/>
      <c r="G24" s="15"/>
      <c r="H24" s="15"/>
      <c r="I24" s="15"/>
      <c r="J24" s="15"/>
      <c r="K24" s="15"/>
      <c r="L24" s="15"/>
      <c r="M24" s="17"/>
      <c r="N24" s="18"/>
      <c r="O24" s="18"/>
      <c r="P24" s="18"/>
      <c r="Q24" s="18"/>
      <c r="R24" s="18"/>
    </row>
    <row r="25" spans="2:18">
      <c r="E25" s="15"/>
      <c r="F25" s="15"/>
      <c r="G25" s="15"/>
      <c r="H25" s="15"/>
      <c r="I25" s="15"/>
      <c r="J25" s="15"/>
      <c r="K25" s="15"/>
      <c r="L25" s="15"/>
      <c r="M25" s="17"/>
      <c r="N25" s="18"/>
      <c r="O25" s="18"/>
      <c r="P25" s="18"/>
      <c r="Q25" s="18"/>
      <c r="R25" s="18"/>
    </row>
    <row r="26" spans="2:18" s="1" customFormat="1" ht="26.25" customHeight="1">
      <c r="E26" s="14"/>
      <c r="F26" s="59" t="s">
        <v>11</v>
      </c>
      <c r="G26" s="59"/>
      <c r="H26" s="59"/>
      <c r="I26" s="59"/>
      <c r="J26" s="59"/>
      <c r="K26" s="59"/>
      <c r="L26" s="59"/>
    </row>
    <row r="27" spans="2:18" s="1" customFormat="1" ht="26.25" customHeight="1">
      <c r="E27" s="14"/>
      <c r="F27" s="59"/>
      <c r="G27" s="59"/>
      <c r="H27" s="59"/>
      <c r="I27" s="59"/>
      <c r="J27" s="59"/>
      <c r="K27" s="59"/>
      <c r="L27" s="59"/>
    </row>
    <row r="28" spans="2:18">
      <c r="E28" s="15"/>
      <c r="F28" s="16"/>
      <c r="G28" s="15"/>
      <c r="H28" s="15"/>
      <c r="I28" s="15"/>
      <c r="J28" s="15"/>
      <c r="K28" s="15"/>
      <c r="L28" s="15"/>
      <c r="M28" s="17"/>
      <c r="N28" s="18"/>
      <c r="O28" s="18"/>
      <c r="P28" s="18"/>
      <c r="Q28" s="18"/>
      <c r="R28" s="18"/>
    </row>
    <row r="29" spans="2:18">
      <c r="E29" s="15"/>
      <c r="F29" s="16"/>
      <c r="G29" s="15"/>
      <c r="H29" s="15"/>
      <c r="I29" s="15"/>
      <c r="J29" s="15"/>
      <c r="K29" s="15"/>
      <c r="L29" s="15"/>
      <c r="M29" s="17"/>
      <c r="N29" s="18"/>
      <c r="O29" s="18"/>
      <c r="P29" s="18"/>
      <c r="Q29" s="18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6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1:102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1:102">
      <c r="E34" s="15"/>
      <c r="F34" s="52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1:102" ht="15" customHeight="1">
      <c r="F35" s="53"/>
    </row>
    <row r="36" spans="1:102" s="26" customFormat="1" ht="15" customHeight="1">
      <c r="A36" s="19"/>
      <c r="B36" s="19"/>
      <c r="C36" s="19"/>
      <c r="D36" s="19"/>
      <c r="F36" s="52"/>
      <c r="M36" s="31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</row>
    <row r="37" spans="1:102" s="26" customFormat="1" ht="15" customHeight="1">
      <c r="A37" s="19"/>
      <c r="B37" s="19"/>
      <c r="C37" s="19"/>
      <c r="D37" s="19"/>
      <c r="F37" s="42"/>
      <c r="M37" s="31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1:102" s="26" customFormat="1" ht="15" customHeight="1">
      <c r="A38" s="19"/>
      <c r="B38" s="19"/>
      <c r="C38" s="19"/>
      <c r="D38" s="19"/>
      <c r="F38" s="42"/>
      <c r="M38" s="31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1:102" s="26" customFormat="1" ht="15" customHeight="1">
      <c r="A39" s="19"/>
      <c r="B39" s="19"/>
      <c r="C39" s="19"/>
      <c r="D39" s="19"/>
      <c r="F39" s="42"/>
      <c r="M39" s="31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</row>
    <row r="40" spans="1:102" s="26" customFormat="1" ht="15" customHeight="1">
      <c r="A40" s="19"/>
      <c r="B40" s="19"/>
      <c r="C40" s="19"/>
      <c r="D40" s="19"/>
      <c r="F40" s="42"/>
      <c r="M40" s="3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</row>
    <row r="41" spans="1:102" s="26" customFormat="1" ht="15" customHeight="1">
      <c r="A41" s="19"/>
      <c r="B41" s="19"/>
      <c r="C41" s="19"/>
      <c r="D41" s="19"/>
      <c r="F41" s="42"/>
      <c r="M41" s="31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</row>
    <row r="42" spans="1:102" s="26" customFormat="1" ht="15" customHeight="1">
      <c r="A42" s="19"/>
      <c r="B42" s="19"/>
      <c r="C42" s="19"/>
      <c r="D42" s="19"/>
      <c r="F42" s="42"/>
      <c r="M42" s="3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</row>
    <row r="43" spans="1:102" s="26" customFormat="1" ht="15" customHeight="1">
      <c r="A43" s="19"/>
      <c r="B43" s="19"/>
      <c r="C43" s="19"/>
      <c r="D43" s="19"/>
      <c r="F43" s="42"/>
      <c r="M43" s="31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</row>
    <row r="44" spans="1:102" s="26" customFormat="1" ht="15" customHeight="1">
      <c r="A44" s="19"/>
      <c r="B44" s="19"/>
      <c r="C44" s="19"/>
      <c r="D44" s="19"/>
      <c r="F44" s="42"/>
      <c r="M44" s="3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</row>
    <row r="45" spans="1:102" s="26" customFormat="1" ht="15" customHeight="1">
      <c r="A45" s="19"/>
      <c r="B45" s="19"/>
      <c r="C45" s="19"/>
      <c r="D45" s="19"/>
      <c r="F45" s="42"/>
      <c r="M45" s="3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</row>
    <row r="46" spans="1:102" s="26" customFormat="1" ht="15" customHeight="1">
      <c r="A46" s="19"/>
      <c r="B46" s="19"/>
      <c r="C46" s="19"/>
      <c r="D46" s="19"/>
      <c r="F46" s="42"/>
      <c r="M46" s="3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</row>
    <row r="47" spans="1:102" s="26" customFormat="1" ht="15" customHeight="1">
      <c r="A47" s="19"/>
      <c r="B47" s="19"/>
      <c r="C47" s="19"/>
      <c r="D47" s="19"/>
      <c r="F47" s="42"/>
      <c r="M47" s="3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</row>
    <row r="48" spans="1:102" s="26" customFormat="1" ht="15" customHeight="1">
      <c r="A48" s="19"/>
      <c r="B48" s="19"/>
      <c r="C48" s="19"/>
      <c r="D48" s="19"/>
      <c r="F48" s="42"/>
      <c r="M48" s="31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</row>
    <row r="49" spans="1:102" s="26" customFormat="1" ht="15" customHeight="1">
      <c r="A49" s="19"/>
      <c r="B49" s="19"/>
      <c r="C49" s="19"/>
      <c r="D49" s="19"/>
      <c r="F49" s="42"/>
      <c r="M49" s="3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</row>
    <row r="50" spans="1:102" s="26" customFormat="1" ht="15" customHeight="1">
      <c r="A50" s="19"/>
      <c r="B50" s="19"/>
      <c r="C50" s="19"/>
      <c r="D50" s="19"/>
      <c r="F50" s="42"/>
      <c r="M50" s="31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</row>
    <row r="51" spans="1:102" s="26" customFormat="1" ht="15" customHeight="1">
      <c r="A51" s="19"/>
      <c r="B51" s="19"/>
      <c r="C51" s="19"/>
      <c r="D51" s="19"/>
      <c r="F51" s="42"/>
      <c r="M51" s="31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</row>
    <row r="52" spans="1:102" ht="15" customHeight="1"/>
    <row r="53" spans="1:102" ht="15" customHeight="1"/>
    <row r="54" spans="1:102" ht="15" customHeight="1"/>
    <row r="55" spans="1:102" ht="15" customHeight="1"/>
    <row r="56" spans="1:102" ht="15" customHeight="1"/>
    <row r="57" spans="1:102" ht="15" customHeight="1"/>
    <row r="58" spans="1:102" ht="15" customHeight="1"/>
    <row r="59" spans="1:102" ht="15" customHeight="1"/>
    <row r="60" spans="1:102" ht="15" customHeight="1"/>
    <row r="61" spans="1:102" ht="15" customHeight="1"/>
    <row r="62" spans="1:102" ht="15" customHeight="1"/>
    <row r="63" spans="1:102" ht="15" customHeight="1"/>
  </sheetData>
  <sheetProtection algorithmName="SHA-512" hashValue="iik1Uv/9Kd3rMrLzivO/dCpKnuzR94RcCxdfdRzc7D6focKEJSGDkIwsREcahb0FViZE50sxqKL7ZsZwBSqzTg==" saltValue="xQ41PkAcR4ZqeqoIoiXvJg==" spinCount="100000" sheet="1" selectLockedCells="1"/>
  <mergeCells count="6">
    <mergeCell ref="F26:L27"/>
    <mergeCell ref="J9:K9"/>
    <mergeCell ref="J10:K10"/>
    <mergeCell ref="J11:K11"/>
    <mergeCell ref="J12:K12"/>
    <mergeCell ref="F23:H23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Scania Credit Arg - Clase 1</vt:lpstr>
      <vt:lpstr>'ON Scania Credit Arg - Clase 1'!Área_de_impresión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2025-09-02T14:17:40Z</dcterms:modified>
</cp:coreProperties>
</file>