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Telecom\Clase 26\"/>
    </mc:Choice>
  </mc:AlternateContent>
  <xr:revisionPtr revIDLastSave="0" documentId="13_ncr:1_{C48525A3-982C-4532-BA2C-D438FC1ADD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N TECO 26" sheetId="15" r:id="rId1"/>
  </sheets>
  <definedNames>
    <definedName name="_xlnm.Print_Area" localSheetId="0">'ON TECO 26'!$A$4:$P$22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5" l="1"/>
  <c r="H18" i="15"/>
  <c r="H19" i="15"/>
  <c r="H17" i="15"/>
  <c r="F16" i="15"/>
  <c r="O18" i="15"/>
  <c r="O19" i="15"/>
  <c r="O20" i="15"/>
  <c r="J20" i="15"/>
  <c r="J28" i="15" s="1"/>
  <c r="D20" i="15"/>
  <c r="D19" i="15"/>
  <c r="D18" i="15"/>
  <c r="D17" i="15"/>
  <c r="F18" i="15"/>
  <c r="F19" i="15"/>
  <c r="F20" i="15"/>
  <c r="F17" i="15"/>
  <c r="C19" i="15"/>
  <c r="C20" i="15"/>
  <c r="C18" i="15"/>
  <c r="C17" i="15"/>
  <c r="G16" i="15"/>
  <c r="K16" i="15" s="1"/>
  <c r="G17" i="15" s="1"/>
  <c r="K17" i="15" s="1"/>
  <c r="G18" i="15" s="1"/>
  <c r="D16" i="15"/>
  <c r="C16" i="15"/>
  <c r="B16" i="15"/>
  <c r="B17" i="15" s="1"/>
  <c r="K18" i="15" l="1"/>
  <c r="G19" i="15" s="1"/>
  <c r="K19" i="15" s="1"/>
  <c r="G20" i="15" s="1"/>
  <c r="I18" i="15"/>
  <c r="L18" i="15" s="1"/>
  <c r="L16" i="15"/>
  <c r="B18" i="15"/>
  <c r="B19" i="15" s="1"/>
  <c r="B20" i="15" s="1"/>
  <c r="O17" i="15"/>
  <c r="I17" i="15"/>
  <c r="L17" i="15" l="1"/>
  <c r="I19" i="15"/>
  <c r="L19" i="15" s="1"/>
  <c r="K20" i="15"/>
  <c r="I20" i="15" l="1"/>
  <c r="L20" i="15" s="1"/>
  <c r="L9" i="15" s="1"/>
  <c r="L10" i="15" s="1"/>
  <c r="L28" i="15" l="1"/>
  <c r="I28" i="15"/>
  <c r="N18" i="15"/>
  <c r="N19" i="15"/>
  <c r="N17" i="15"/>
  <c r="N20" i="15"/>
  <c r="N28" i="15" l="1"/>
  <c r="Q18" i="15" s="1"/>
  <c r="Q20" i="15" l="1"/>
  <c r="Q19" i="15"/>
  <c r="L12" i="15"/>
  <c r="Q17" i="15"/>
  <c r="L11" i="15" s="1"/>
</calcChain>
</file>

<file path=xl/sharedStrings.xml><?xml version="1.0" encoding="utf-8"?>
<sst xmlns="http://schemas.openxmlformats.org/spreadsheetml/2006/main" count="25" uniqueCount="25">
  <si>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</si>
  <si>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</si>
  <si>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</si>
  <si>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</si>
  <si>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</si>
  <si>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</si>
  <si>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</si>
  <si>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</si>
  <si>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</si>
  <si>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</si>
  <si>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</si>
  <si>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TNA (90 d)</t>
  </si>
  <si>
    <t>VN (AR$)</t>
  </si>
  <si>
    <t>Margen a licitar</t>
  </si>
  <si>
    <t>TAMAR Proyectada</t>
  </si>
  <si>
    <t>Precio</t>
  </si>
  <si>
    <t>Fecha</t>
  </si>
  <si>
    <t>día de pago</t>
  </si>
  <si>
    <t>Capital (AR$)</t>
  </si>
  <si>
    <t>Intereses (AR$)</t>
  </si>
  <si>
    <t>Amortización (AR$)</t>
  </si>
  <si>
    <t>Capital Residual (AR$)</t>
  </si>
  <si>
    <t>Flujo (AR$)</t>
  </si>
  <si>
    <t>ON Telecom Argentina S.A. Clase 26</t>
  </si>
  <si>
    <t>Pesos Tamar - 12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</si>
</sst>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&quot;$&quot;\ * #,##0_ ;_ &quot;$&quot;\ * \-#,##0_ ;_ &quot;$&quot;\ * &quot;-&quot;_ ;_ @_ "/>
    <numFmt numFmtId="173" formatCode="0.0000%"/>
    <numFmt numFmtId="174" formatCode="0.000%"/>
    <numFmt numFmtId="175" formatCode="#,##0_ ;\-#,##0\ "/>
  </numFmts>
  <fonts count="14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6">
    <xf numFmtId="0" fontId="0" fillId="0" borderId="0" xfId="0"/>
    <xf numFmtId="0" fontId="5" fillId="0" borderId="0" xfId="0" applyFont="1" applyProtection="1">
      <protection hidden="1"/>
    </xf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14" fontId="7" fillId="2" borderId="2" xfId="3" applyNumberFormat="1" applyFont="1" applyFill="1" applyBorder="1" applyProtection="1"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Protection="1">
      <protection hidden="1"/>
    </xf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/>
    <xf numFmtId="0" fontId="5" fillId="0" borderId="0" xfId="3" applyFont="1" applyProtection="1">
      <protection hidden="1"/>
    </xf>
    <xf numFmtId="166" fontId="6" fillId="4" borderId="2" xfId="3" applyNumberFormat="1" applyFont="1" applyFill="1" applyBorder="1" applyAlignment="1" applyProtection="1">
      <alignment horizontal="left"/>
      <protection hidden="1"/>
    </xf>
    <xf numFmtId="170" fontId="7" fillId="3" borderId="2" xfId="4" applyNumberFormat="1" applyFont="1" applyFill="1" applyBorder="1" applyProtection="1">
      <protection locked="0" hidden="1"/>
    </xf>
    <xf numFmtId="165" fontId="9" fillId="5" borderId="0" xfId="4" applyFont="1" applyFill="1" applyBorder="1" applyProtection="1">
      <protection hidden="1"/>
    </xf>
    <xf numFmtId="165" fontId="7" fillId="2" borderId="2" xfId="4" applyFont="1" applyFill="1" applyBorder="1" applyProtection="1">
      <protection hidden="1"/>
    </xf>
    <xf numFmtId="10" fontId="4" fillId="0" borderId="0" xfId="3" applyNumberFormat="1" applyFont="1" applyProtection="1">
      <protection hidden="1"/>
    </xf>
    <xf numFmtId="0" fontId="10" fillId="5" borderId="0" xfId="3" applyFont="1" applyFill="1" applyAlignment="1" applyProtection="1">
      <alignment horizontal="center"/>
      <protection hidden="1"/>
    </xf>
    <xf numFmtId="0" fontId="11" fillId="5" borderId="0" xfId="3" applyFont="1" applyFill="1" applyProtection="1"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3" fillId="0" borderId="0" xfId="3" applyFont="1" applyAlignment="1">
      <alignment horizontal="center" vertical="center" wrapText="1"/>
    </xf>
    <xf numFmtId="167" fontId="4" fillId="0" borderId="0" xfId="3" applyNumberFormat="1" applyFont="1" applyProtection="1">
      <protection hidden="1"/>
    </xf>
    <xf numFmtId="171" fontId="4" fillId="2" borderId="0" xfId="3" applyNumberFormat="1" applyFont="1" applyFill="1" applyProtection="1">
      <protection hidden="1"/>
    </xf>
    <xf numFmtId="171" fontId="4" fillId="2" borderId="5" xfId="3" applyNumberFormat="1" applyFont="1" applyFill="1" applyBorder="1" applyAlignment="1" applyProtection="1">
      <alignment horizontal="right" indent="1"/>
      <protection hidden="1"/>
    </xf>
    <xf numFmtId="171" fontId="4" fillId="2" borderId="8" xfId="3" applyNumberFormat="1" applyFont="1" applyFill="1" applyBorder="1" applyProtection="1"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170" fontId="11" fillId="0" borderId="0" xfId="4" applyNumberFormat="1" applyFont="1" applyAlignment="1" applyProtection="1"/>
    <xf numFmtId="0" fontId="4" fillId="0" borderId="0" xfId="3" applyFont="1"/>
    <xf numFmtId="166" fontId="4" fillId="0" borderId="0" xfId="3" applyNumberFormat="1" applyFont="1"/>
    <xf numFmtId="0" fontId="3" fillId="5" borderId="0" xfId="3" applyFont="1" applyFill="1"/>
    <xf numFmtId="10" fontId="7" fillId="3" borderId="2" xfId="1" applyNumberFormat="1" applyFont="1" applyFill="1" applyBorder="1" applyProtection="1">
      <protection locked="0" hidden="1"/>
    </xf>
    <xf numFmtId="166" fontId="12" fillId="0" borderId="1" xfId="3" applyNumberFormat="1" applyFont="1" applyBorder="1" applyAlignment="1">
      <alignment horizontal="center" vertical="center" wrapText="1"/>
    </xf>
    <xf numFmtId="172" fontId="4" fillId="2" borderId="0" xfId="3" applyNumberFormat="1" applyFont="1" applyFill="1" applyProtection="1">
      <protection hidden="1"/>
    </xf>
    <xf numFmtId="171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2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10" xfId="2" applyNumberFormat="1" applyFont="1" applyFill="1" applyBorder="1" applyAlignment="1" applyProtection="1">
      <alignment horizontal="center" vertical="center" wrapText="1"/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  <xf numFmtId="174" fontId="9" fillId="5" borderId="0" xfId="1" applyNumberFormat="1" applyFont="1" applyFill="1" applyBorder="1" applyProtection="1">
      <protection hidden="1"/>
    </xf>
    <xf numFmtId="173" fontId="7" fillId="3" borderId="2" xfId="1" applyNumberFormat="1" applyFont="1" applyFill="1" applyBorder="1" applyProtection="1">
      <protection locked="0" hidden="1"/>
    </xf>
    <xf numFmtId="0" fontId="11" fillId="0" borderId="0" xfId="3" applyFont="1" applyProtection="1">
      <protection hidden="1"/>
    </xf>
    <xf numFmtId="0" fontId="8" fillId="5" borderId="0" xfId="0" applyFont="1" applyFill="1" applyAlignment="1" applyProtection="1">
      <alignment horizontal="right" indent="1"/>
      <protection hidden="1"/>
    </xf>
    <xf numFmtId="10" fontId="7" fillId="5" borderId="0" xfId="1" applyNumberFormat="1" applyFont="1" applyFill="1" applyBorder="1" applyProtection="1">
      <protection hidden="1"/>
    </xf>
    <xf numFmtId="0" fontId="8" fillId="6" borderId="10" xfId="2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1" fillId="0" borderId="0" xfId="0" applyNumberFormat="1" applyFont="1" applyProtection="1">
      <protection hidden="1"/>
    </xf>
    <xf numFmtId="174" fontId="3" fillId="0" borderId="0" xfId="3" applyNumberFormat="1" applyFont="1"/>
    <xf numFmtId="167" fontId="4" fillId="2" borderId="4" xfId="0" applyNumberFormat="1" applyFont="1" applyFill="1" applyBorder="1" applyProtection="1">
      <protection hidden="1"/>
    </xf>
    <xf numFmtId="2" fontId="11" fillId="0" borderId="0" xfId="0" applyNumberFormat="1" applyFont="1" applyAlignment="1">
      <alignment horizontal="right" indent="1"/>
    </xf>
    <xf numFmtId="0" fontId="3" fillId="0" borderId="0" xfId="0" applyFont="1"/>
    <xf numFmtId="167" fontId="11" fillId="5" borderId="0" xfId="0" applyNumberFormat="1" applyFont="1" applyFill="1" applyProtection="1">
      <protection hidden="1"/>
    </xf>
    <xf numFmtId="167" fontId="4" fillId="2" borderId="7" xfId="0" applyNumberFormat="1" applyFont="1" applyFill="1" applyBorder="1" applyProtection="1">
      <protection hidden="1"/>
    </xf>
    <xf numFmtId="175" fontId="4" fillId="2" borderId="0" xfId="3" applyNumberFormat="1" applyFont="1" applyFill="1" applyAlignment="1" applyProtection="1">
      <alignment horizontal="right" indent="1"/>
      <protection hidden="1"/>
    </xf>
    <xf numFmtId="1" fontId="11" fillId="0" borderId="0" xfId="0" applyNumberFormat="1" applyFont="1" applyAlignment="1">
      <alignment horizontal="right" indent="1"/>
    </xf>
    <xf numFmtId="168" fontId="3" fillId="0" borderId="0" xfId="0" applyNumberFormat="1" applyFont="1"/>
    <xf numFmtId="9" fontId="3" fillId="0" borderId="0" xfId="3" applyNumberFormat="1" applyFont="1"/>
    <xf numFmtId="167" fontId="11" fillId="0" borderId="0" xfId="3" applyNumberFormat="1" applyFont="1"/>
    <xf numFmtId="2" fontId="11" fillId="5" borderId="0" xfId="3" applyNumberFormat="1" applyFont="1" applyFill="1" applyAlignment="1" applyProtection="1">
      <alignment horizontal="right" indent="1"/>
      <protection hidden="1"/>
    </xf>
    <xf numFmtId="170" fontId="3" fillId="0" borderId="11" xfId="0" applyNumberFormat="1" applyFont="1" applyBorder="1"/>
    <xf numFmtId="0" fontId="4" fillId="0" borderId="0" xfId="0" applyFont="1"/>
    <xf numFmtId="0" fontId="13" fillId="2" borderId="0" xfId="0" applyFont="1" applyFill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right" inden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</cellXfs>
  <cellStyles count="7">
    <cellStyle name="Millares 2" xfId="4" xr:uid="{7991B591-6442-474D-A7CE-578C4E2BF367}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3E61D648-3C61-45ED-9F88-79C1E5251AE3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1593055</xdr:colOff>
      <xdr:row>1</xdr:row>
      <xdr:rowOff>137154</xdr:rowOff>
    </xdr:from>
    <xdr:ext cx="1289960" cy="449678"/>
    <xdr:pic>
      <xdr:nvPicPr>
        <xdr:cNvPr id="2" name="Imagen 1">
          <a:extLst>
            <a:ext uri="{FF2B5EF4-FFF2-40B4-BE49-F238E27FC236}">
              <a16:creationId xmlns:a16="http://schemas.microsoft.com/office/drawing/2014/main" id="{B34EAE8B-D94E-4B10-B4A4-C0ECDDFDD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06774" y="327654"/>
          <a:ext cx="1289960" cy="449678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1755800</xdr:colOff>
      <xdr:row>4</xdr:row>
      <xdr:rowOff>37246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C3C8C5-C425-40A3-9523-BE6790663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6188" y="381000"/>
          <a:ext cx="1755800" cy="418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4B61D-6698-4B1F-8699-EBFEA1D058DA}">
  <sheetPr>
    <pageSetUpPr fitToPage="1"/>
  </sheetPr>
  <dimension ref="A1:CU57"/>
  <sheetViews>
    <sheetView showGridLines="0" tabSelected="1" topLeftCell="E1" zoomScale="80" zoomScaleNormal="80" workbookViewId="0">
      <selection activeCell="G9" sqref="G9"/>
    </sheetView>
  </sheetViews>
  <sheetFormatPr baseColWidth="10" defaultColWidth="11.42578125" defaultRowHeight="0" customHeight="1" zeroHeight="1" outlineLevelCol="1"/>
  <cols>
    <col min="1" max="1" width="5.5703125" style="10" hidden="1" customWidth="1"/>
    <col min="2" max="2" width="39.5703125" style="10" hidden="1" customWidth="1" outlineLevel="1"/>
    <col min="3" max="3" width="21.140625" style="10" hidden="1" customWidth="1" outlineLevel="1"/>
    <col min="4" max="4" width="38" style="10" hidden="1" customWidth="1" outlineLevel="1"/>
    <col min="5" max="5" width="9.5703125" style="29" customWidth="1" outlineLevel="1"/>
    <col min="6" max="6" width="36" style="30" customWidth="1"/>
    <col min="7" max="7" width="17.140625" style="29" customWidth="1"/>
    <col min="8" max="8" width="13.7109375" style="29" bestFit="1" customWidth="1"/>
    <col min="9" max="9" width="18.140625" style="29" customWidth="1"/>
    <col min="10" max="10" width="18.5703125" style="29" bestFit="1" customWidth="1"/>
    <col min="11" max="11" width="24.7109375" style="29" customWidth="1"/>
    <col min="12" max="12" width="19.42578125" style="29" customWidth="1"/>
    <col min="13" max="13" width="19.7109375" style="31" customWidth="1"/>
    <col min="14" max="14" width="12.140625" style="10" hidden="1" customWidth="1" outlineLevel="1"/>
    <col min="15" max="15" width="17" style="10" hidden="1" customWidth="1" outlineLevel="1"/>
    <col min="16" max="16" width="14" style="10" hidden="1" customWidth="1" outlineLevel="1"/>
    <col min="17" max="17" width="58.42578125" style="10" hidden="1" customWidth="1" outlineLevel="1"/>
    <col min="18" max="18" width="19.7109375" style="10" customWidth="1" collapsed="1"/>
    <col min="19" max="19" width="19.7109375" style="10" customWidth="1"/>
    <col min="20" max="88" width="11.42578125" style="10" customWidth="1"/>
    <col min="89" max="90" width="11.42578125" style="10"/>
    <col min="91" max="91" width="0" style="10" hidden="1" customWidth="1" outlineLevel="1"/>
    <col min="92" max="92" width="0" style="10" hidden="1" customWidth="1" outlineLevel="1" collapsed="1"/>
    <col min="93" max="93" width="0" style="10" hidden="1" customWidth="1" outlineLevel="1"/>
    <col min="94" max="94" width="0" style="10" hidden="1" customWidth="1" outlineLevel="1" collapsed="1"/>
    <col min="95" max="95" width="0" style="10" hidden="1" customWidth="1" outlineLevel="1"/>
    <col min="96" max="97" width="0" style="10" hidden="1" customWidth="1" outlineLevel="1" collapsed="1"/>
    <col min="98" max="98" width="0" style="10" hidden="1" customWidth="1" outlineLevel="1"/>
    <col min="99" max="99" width="11.42578125" style="10" outlineLevel="1" collapsed="1"/>
    <col min="100" max="16384" width="11.42578125" style="10" outlineLevel="1"/>
  </cols>
  <sheetData>
    <row r="1" spans="2:18" ht="15" customHeight="1"/>
    <row r="2" spans="2:18" ht="15">
      <c r="E2" s="7"/>
      <c r="F2" s="8"/>
      <c r="G2" s="7"/>
      <c r="H2" s="7"/>
      <c r="I2" s="7"/>
      <c r="J2" s="7"/>
      <c r="K2" s="7"/>
      <c r="L2" s="7"/>
      <c r="M2" s="9"/>
      <c r="N2" s="6"/>
      <c r="O2" s="6"/>
      <c r="P2" s="6"/>
      <c r="Q2" s="6"/>
      <c r="R2" s="6"/>
    </row>
    <row r="3" spans="2:18" ht="15">
      <c r="E3" s="7"/>
      <c r="F3" s="8"/>
      <c r="G3" s="7"/>
      <c r="H3" s="7"/>
      <c r="I3" s="7"/>
      <c r="J3" s="7"/>
      <c r="K3" s="7"/>
      <c r="L3" s="7"/>
      <c r="M3" s="9"/>
      <c r="N3" s="6"/>
      <c r="O3" s="6"/>
      <c r="P3" s="6"/>
      <c r="Q3" s="6"/>
      <c r="R3" s="6"/>
    </row>
    <row r="4" spans="2:18" ht="15">
      <c r="E4" s="7"/>
      <c r="F4" s="8"/>
      <c r="G4" s="7"/>
      <c r="H4" s="7"/>
      <c r="I4" s="7"/>
      <c r="J4" s="7"/>
      <c r="K4" s="7"/>
      <c r="L4" s="7"/>
      <c r="M4" s="9"/>
      <c r="N4" s="6"/>
      <c r="O4" s="6"/>
      <c r="P4" s="6"/>
      <c r="Q4" s="6"/>
      <c r="R4" s="6"/>
    </row>
    <row r="5" spans="2:18" ht="15">
      <c r="E5" s="7"/>
      <c r="F5" s="8"/>
      <c r="G5" s="7"/>
      <c r="H5" s="7"/>
      <c r="I5" s="7"/>
      <c r="J5" s="7"/>
      <c r="K5" s="7"/>
      <c r="L5" s="7"/>
      <c r="M5" s="9"/>
      <c r="N5" s="6"/>
      <c r="O5" s="6"/>
      <c r="P5" s="6"/>
      <c r="Q5" s="6"/>
      <c r="R5" s="6"/>
    </row>
    <row r="6" spans="2:18" ht="15">
      <c r="E6" s="7"/>
      <c r="F6" s="1" t="s">
        <v>23</v>
      </c>
      <c r="G6" s="11"/>
      <c r="H6" s="7"/>
      <c r="I6" s="7"/>
      <c r="J6" s="7"/>
      <c r="K6" s="7"/>
      <c r="L6" s="7"/>
      <c r="M6" s="9"/>
      <c r="N6" s="6"/>
      <c r="O6" s="6"/>
      <c r="P6" s="6"/>
      <c r="Q6" s="6"/>
      <c r="R6" s="6"/>
    </row>
    <row r="7" spans="2:18" ht="15">
      <c r="E7" s="7"/>
      <c r="F7" s="1" t="s">
        <v>24</v>
      </c>
      <c r="G7" s="7"/>
      <c r="H7" s="7"/>
      <c r="I7" s="7"/>
      <c r="J7" s="7"/>
      <c r="K7" s="7"/>
      <c r="L7" s="7"/>
      <c r="M7" s="9"/>
      <c r="N7" s="6"/>
      <c r="O7" s="6"/>
      <c r="P7" s="6"/>
      <c r="Q7" s="6"/>
      <c r="R7" s="6"/>
    </row>
    <row r="8" spans="2:18" ht="15">
      <c r="E8" s="7"/>
      <c r="F8" s="8"/>
      <c r="G8" s="7"/>
      <c r="H8" s="7"/>
      <c r="I8" s="7"/>
      <c r="J8" s="7"/>
      <c r="K8" s="7"/>
      <c r="L8" s="7"/>
      <c r="M8" s="9"/>
      <c r="N8" s="6"/>
      <c r="O8" s="6"/>
      <c r="P8" s="6"/>
      <c r="Q8" s="6"/>
      <c r="R8" s="6"/>
    </row>
    <row r="9" spans="2:18" ht="15">
      <c r="E9" s="7"/>
      <c r="F9" s="12" t="s">
        <v>12</v>
      </c>
      <c r="G9" s="13">
        <v>100000</v>
      </c>
      <c r="H9" s="7"/>
      <c r="I9" s="7"/>
      <c r="J9" s="63" t="s">
        <v>0</v>
      </c>
      <c r="K9" s="63"/>
      <c r="L9" s="2">
        <f>+XIRR(L16:L20,F16:F20)</f>
        <v>0.37890264391899109</v>
      </c>
      <c r="M9" s="3"/>
      <c r="N9" s="6"/>
      <c r="O9" s="6"/>
      <c r="P9" s="6"/>
      <c r="Q9" s="6"/>
      <c r="R9" s="6"/>
    </row>
    <row r="10" spans="2:18" ht="15">
      <c r="E10" s="7"/>
      <c r="F10" s="12" t="s">
        <v>6</v>
      </c>
      <c r="G10" s="4">
        <v>45856</v>
      </c>
      <c r="H10" s="7"/>
      <c r="I10" s="7"/>
      <c r="J10" s="63" t="s">
        <v>11</v>
      </c>
      <c r="K10" s="63"/>
      <c r="L10" s="2">
        <f>+(((1+L9)^(90/365)-1)*(365/90))</f>
        <v>0.33435732191098677</v>
      </c>
      <c r="M10" s="39"/>
      <c r="N10" s="6"/>
      <c r="O10" s="6"/>
      <c r="P10" s="6"/>
      <c r="Q10" s="6"/>
      <c r="R10" s="6"/>
    </row>
    <row r="11" spans="2:18" ht="15">
      <c r="E11" s="7"/>
      <c r="F11" s="12" t="s">
        <v>13</v>
      </c>
      <c r="G11" s="32">
        <v>0.04</v>
      </c>
      <c r="H11" s="7"/>
      <c r="I11" s="7"/>
      <c r="J11" s="63" t="s">
        <v>2</v>
      </c>
      <c r="K11" s="63"/>
      <c r="L11" s="15">
        <f>+SUM(Q17:Q20)/(365/12)</f>
        <v>10.744930900589566</v>
      </c>
      <c r="M11" s="14"/>
      <c r="N11" s="6"/>
      <c r="O11" s="6"/>
      <c r="P11" s="6"/>
      <c r="Q11" s="6"/>
      <c r="R11" s="6"/>
    </row>
    <row r="12" spans="2:18" ht="15">
      <c r="E12" s="7"/>
      <c r="F12" s="12" t="s">
        <v>14</v>
      </c>
      <c r="G12" s="40">
        <v>0.29499999999999998</v>
      </c>
      <c r="H12" s="16"/>
      <c r="I12" s="11"/>
      <c r="J12" s="63" t="s">
        <v>15</v>
      </c>
      <c r="K12" s="63"/>
      <c r="L12" s="2">
        <f>+N28/G16</f>
        <v>1.0000000032654697</v>
      </c>
      <c r="M12" s="17"/>
      <c r="N12" s="41"/>
      <c r="O12" s="6"/>
      <c r="P12" s="6"/>
      <c r="Q12" s="6"/>
      <c r="R12" s="6"/>
    </row>
    <row r="13" spans="2:18" ht="15">
      <c r="E13" s="16"/>
      <c r="F13" s="16"/>
      <c r="G13" s="16"/>
      <c r="H13" s="16"/>
      <c r="I13" s="11"/>
      <c r="J13" s="42"/>
      <c r="K13" s="42"/>
      <c r="L13" s="43"/>
      <c r="M13" s="17"/>
      <c r="N13" s="41"/>
      <c r="O13" s="6"/>
      <c r="P13" s="6"/>
      <c r="Q13" s="6"/>
      <c r="R13" s="6"/>
    </row>
    <row r="14" spans="2:18" ht="15.75" thickBot="1">
      <c r="E14" s="7"/>
      <c r="F14" s="8"/>
      <c r="G14" s="7"/>
      <c r="H14" s="7"/>
      <c r="I14" s="7"/>
      <c r="J14" s="7"/>
      <c r="K14" s="7"/>
      <c r="L14" s="7"/>
      <c r="M14" s="18"/>
      <c r="N14" s="41"/>
      <c r="O14" s="6"/>
      <c r="P14" s="6"/>
      <c r="Q14" s="6"/>
      <c r="R14" s="6"/>
    </row>
    <row r="15" spans="2:18" s="22" customFormat="1" ht="28.5" customHeight="1" thickBot="1">
      <c r="B15" s="33" t="s">
        <v>16</v>
      </c>
      <c r="C15" s="33" t="s">
        <v>7</v>
      </c>
      <c r="D15" s="33" t="s">
        <v>17</v>
      </c>
      <c r="E15" s="20"/>
      <c r="F15" s="5" t="s">
        <v>3</v>
      </c>
      <c r="G15" s="38" t="s">
        <v>18</v>
      </c>
      <c r="H15" s="38" t="s">
        <v>4</v>
      </c>
      <c r="I15" s="38" t="s">
        <v>19</v>
      </c>
      <c r="J15" s="38" t="s">
        <v>20</v>
      </c>
      <c r="K15" s="38" t="s">
        <v>21</v>
      </c>
      <c r="L15" s="44" t="s">
        <v>22</v>
      </c>
      <c r="M15" s="21"/>
      <c r="N15" s="45" t="s">
        <v>1</v>
      </c>
      <c r="O15" s="45" t="s">
        <v>5</v>
      </c>
      <c r="P15" s="46"/>
      <c r="Q15" s="45" t="s">
        <v>8</v>
      </c>
      <c r="R15" s="19"/>
    </row>
    <row r="16" spans="2:18" ht="15">
      <c r="B16" s="47">
        <f>+D16</f>
        <v>45856</v>
      </c>
      <c r="C16" s="48">
        <f>+$G$11+$G$12</f>
        <v>0.33499999999999996</v>
      </c>
      <c r="D16" s="47">
        <f>+G10</f>
        <v>45856</v>
      </c>
      <c r="E16" s="23"/>
      <c r="F16" s="49">
        <f>+G10</f>
        <v>45856</v>
      </c>
      <c r="G16" s="34">
        <f>+G9</f>
        <v>100000</v>
      </c>
      <c r="H16" s="25"/>
      <c r="I16" s="24"/>
      <c r="J16" s="24"/>
      <c r="K16" s="34">
        <f>+G16-J16</f>
        <v>100000</v>
      </c>
      <c r="L16" s="26">
        <f>-G16</f>
        <v>-100000</v>
      </c>
      <c r="M16" s="27"/>
      <c r="N16" s="50"/>
      <c r="O16" s="50"/>
      <c r="P16" s="51"/>
      <c r="Q16" s="51"/>
      <c r="R16" s="6"/>
    </row>
    <row r="17" spans="2:18" ht="15">
      <c r="B17" s="47">
        <f>+EDATE(B16,3)</f>
        <v>45948</v>
      </c>
      <c r="C17" s="48">
        <f>+$G$11+$G$12</f>
        <v>0.33499999999999996</v>
      </c>
      <c r="D17" s="52">
        <f>+B17+2</f>
        <v>45950</v>
      </c>
      <c r="E17" s="23"/>
      <c r="F17" s="53">
        <f>+D17</f>
        <v>45950</v>
      </c>
      <c r="G17" s="34">
        <f>+K16</f>
        <v>100000</v>
      </c>
      <c r="H17" s="54">
        <f>+B17-B16</f>
        <v>92</v>
      </c>
      <c r="I17" s="24">
        <f>+G17*($G$11+$G$12)*(H17)/365</f>
        <v>8443.8356164383567</v>
      </c>
      <c r="J17" s="24">
        <v>0</v>
      </c>
      <c r="K17" s="34">
        <f>+G17-J17</f>
        <v>100000</v>
      </c>
      <c r="L17" s="26">
        <f>+I17+J17</f>
        <v>8443.8356164383567</v>
      </c>
      <c r="M17" s="27"/>
      <c r="N17" s="28">
        <f>+L17/(1+$L$9)^((O17)/365)</f>
        <v>7773.2939006454044</v>
      </c>
      <c r="O17" s="55">
        <f>+F17-$F$16</f>
        <v>94</v>
      </c>
      <c r="P17" s="51"/>
      <c r="Q17" s="56">
        <f>+(N17/$N$28)*O17</f>
        <v>7.3068962427462312</v>
      </c>
      <c r="R17" s="6"/>
    </row>
    <row r="18" spans="2:18" ht="15">
      <c r="B18" s="47">
        <f>+EDATE(B17,3)</f>
        <v>46040</v>
      </c>
      <c r="C18" s="48">
        <f>+$G$11+$G$12</f>
        <v>0.33499999999999996</v>
      </c>
      <c r="D18" s="52">
        <f>+B18+1</f>
        <v>46041</v>
      </c>
      <c r="E18" s="23"/>
      <c r="F18" s="53">
        <f t="shared" ref="F18:F20" si="0">+D18</f>
        <v>46041</v>
      </c>
      <c r="G18" s="34">
        <f>+K17</f>
        <v>100000</v>
      </c>
      <c r="H18" s="54">
        <f t="shared" ref="H18:H19" si="1">+B18-B17</f>
        <v>92</v>
      </c>
      <c r="I18" s="24">
        <f>+G18*($G$11+$G$12)*(H18)/365</f>
        <v>8443.8356164383567</v>
      </c>
      <c r="J18" s="24">
        <v>0</v>
      </c>
      <c r="K18" s="34">
        <f t="shared" ref="K18:K20" si="2">+G18-J18</f>
        <v>100000</v>
      </c>
      <c r="L18" s="26">
        <f t="shared" ref="L18:L20" si="3">+I18+J18</f>
        <v>8443.8356164383567</v>
      </c>
      <c r="M18" s="27"/>
      <c r="N18" s="28">
        <f>+L18/(1+$L$9)^((O18)/365)</f>
        <v>7174.9232228388573</v>
      </c>
      <c r="O18" s="55">
        <f t="shared" ref="O18:O20" si="4">+F18-$F$16</f>
        <v>185</v>
      </c>
      <c r="P18" s="51"/>
      <c r="Q18" s="56">
        <f>+(N18/$N$28)*O18</f>
        <v>13.27360791890732</v>
      </c>
      <c r="R18" s="6"/>
    </row>
    <row r="19" spans="2:18" ht="15">
      <c r="B19" s="47">
        <f t="shared" ref="B19:B20" si="5">+EDATE(B18,3)</f>
        <v>46130</v>
      </c>
      <c r="C19" s="48">
        <f t="shared" ref="C19:C20" si="6">+$G$11+$G$12</f>
        <v>0.33499999999999996</v>
      </c>
      <c r="D19" s="52">
        <f>+B19+2</f>
        <v>46132</v>
      </c>
      <c r="E19" s="23"/>
      <c r="F19" s="53">
        <f t="shared" si="0"/>
        <v>46132</v>
      </c>
      <c r="G19" s="34">
        <f>+K18</f>
        <v>100000</v>
      </c>
      <c r="H19" s="54">
        <f t="shared" si="1"/>
        <v>90</v>
      </c>
      <c r="I19" s="24">
        <f>+G19*($G$11+$G$12)*(H19)/365</f>
        <v>8260.2739726027394</v>
      </c>
      <c r="J19" s="24">
        <v>0</v>
      </c>
      <c r="K19" s="34">
        <f>+G19-J19</f>
        <v>100000</v>
      </c>
      <c r="L19" s="26">
        <f t="shared" si="3"/>
        <v>8260.2739726027394</v>
      </c>
      <c r="M19" s="27"/>
      <c r="N19" s="28">
        <f t="shared" ref="N19:N20" si="7">+L19/(1+$L$9)^((O19)/365)</f>
        <v>6478.6439090795002</v>
      </c>
      <c r="O19" s="55">
        <f t="shared" si="4"/>
        <v>276</v>
      </c>
      <c r="P19" s="51"/>
      <c r="Q19" s="56">
        <f>+(N19/$N$28)*O19</f>
        <v>17.881057130669372</v>
      </c>
      <c r="R19" s="6"/>
    </row>
    <row r="20" spans="2:18" ht="15.75" thickBot="1">
      <c r="B20" s="47">
        <f t="shared" si="5"/>
        <v>46221</v>
      </c>
      <c r="C20" s="48">
        <f t="shared" si="6"/>
        <v>0.33499999999999996</v>
      </c>
      <c r="D20" s="52">
        <f>+B20+2</f>
        <v>46223</v>
      </c>
      <c r="E20" s="23"/>
      <c r="F20" s="53">
        <f t="shared" si="0"/>
        <v>46223</v>
      </c>
      <c r="G20" s="34">
        <f>+K19</f>
        <v>100000</v>
      </c>
      <c r="H20" s="54">
        <f>+D20-B19</f>
        <v>93</v>
      </c>
      <c r="I20" s="24">
        <f>+G20*($G$11+$G$12)*(H20)/365</f>
        <v>8535.6164383561645</v>
      </c>
      <c r="J20" s="24">
        <f>+$G$9</f>
        <v>100000</v>
      </c>
      <c r="K20" s="34">
        <f t="shared" si="2"/>
        <v>0</v>
      </c>
      <c r="L20" s="26">
        <f t="shared" si="3"/>
        <v>108535.61643835617</v>
      </c>
      <c r="M20" s="27"/>
      <c r="N20" s="28">
        <f t="shared" si="7"/>
        <v>78573.139293983215</v>
      </c>
      <c r="O20" s="55">
        <f t="shared" si="4"/>
        <v>367</v>
      </c>
      <c r="P20" s="51"/>
      <c r="Q20" s="56">
        <f>+(N20/$N$28)*O20</f>
        <v>288.36342026727635</v>
      </c>
      <c r="R20" s="6"/>
    </row>
    <row r="21" spans="2:18" ht="15" hidden="1">
      <c r="B21" s="47"/>
      <c r="C21" s="57"/>
      <c r="D21" s="52"/>
      <c r="E21" s="23"/>
      <c r="F21" s="53"/>
      <c r="G21" s="34"/>
      <c r="H21" s="54"/>
      <c r="I21" s="24"/>
      <c r="J21" s="24"/>
      <c r="K21" s="34"/>
      <c r="L21" s="26"/>
      <c r="M21" s="27"/>
      <c r="N21" s="28"/>
      <c r="O21" s="55"/>
      <c r="P21" s="51"/>
      <c r="Q21" s="56"/>
      <c r="R21" s="6"/>
    </row>
    <row r="22" spans="2:18" ht="15" hidden="1">
      <c r="B22" s="47"/>
      <c r="C22" s="57"/>
      <c r="D22" s="52"/>
      <c r="E22" s="23"/>
      <c r="F22" s="53"/>
      <c r="G22" s="34"/>
      <c r="H22" s="54"/>
      <c r="I22" s="24"/>
      <c r="J22" s="24"/>
      <c r="K22" s="34"/>
      <c r="L22" s="26"/>
      <c r="M22" s="27"/>
      <c r="N22" s="28"/>
      <c r="O22" s="55"/>
      <c r="P22" s="51"/>
      <c r="Q22" s="56"/>
      <c r="R22" s="6"/>
    </row>
    <row r="23" spans="2:18" ht="15" hidden="1">
      <c r="B23" s="47"/>
      <c r="C23" s="57"/>
      <c r="D23" s="52"/>
      <c r="E23" s="23"/>
      <c r="F23" s="53"/>
      <c r="G23" s="34"/>
      <c r="H23" s="54"/>
      <c r="I23" s="24"/>
      <c r="J23" s="24"/>
      <c r="K23" s="34"/>
      <c r="L23" s="26"/>
      <c r="M23" s="27"/>
      <c r="N23" s="28"/>
      <c r="O23" s="55"/>
      <c r="P23" s="51"/>
      <c r="Q23" s="56"/>
      <c r="R23" s="6"/>
    </row>
    <row r="24" spans="2:18" ht="15" hidden="1">
      <c r="B24" s="47"/>
      <c r="C24" s="57"/>
      <c r="D24" s="52"/>
      <c r="E24" s="23"/>
      <c r="F24" s="53"/>
      <c r="G24" s="34"/>
      <c r="H24" s="54"/>
      <c r="I24" s="24"/>
      <c r="J24" s="24"/>
      <c r="K24" s="34"/>
      <c r="L24" s="26"/>
      <c r="M24" s="27"/>
      <c r="N24" s="28"/>
      <c r="O24" s="55"/>
      <c r="P24" s="51"/>
      <c r="Q24" s="56"/>
      <c r="R24" s="6"/>
    </row>
    <row r="25" spans="2:18" ht="15" hidden="1">
      <c r="B25" s="47"/>
      <c r="C25" s="57"/>
      <c r="D25" s="52"/>
      <c r="E25" s="23"/>
      <c r="F25" s="53"/>
      <c r="G25" s="34"/>
      <c r="H25" s="54"/>
      <c r="I25" s="24"/>
      <c r="J25" s="34"/>
      <c r="K25" s="34"/>
      <c r="L25" s="26"/>
      <c r="M25" s="27"/>
      <c r="N25" s="28"/>
      <c r="O25" s="55"/>
      <c r="P25" s="51"/>
      <c r="Q25" s="56"/>
      <c r="R25" s="6"/>
    </row>
    <row r="26" spans="2:18" ht="15" hidden="1">
      <c r="B26" s="47"/>
      <c r="C26" s="57"/>
      <c r="D26" s="52"/>
      <c r="E26" s="23"/>
      <c r="F26" s="53"/>
      <c r="G26" s="34"/>
      <c r="H26" s="54"/>
      <c r="I26" s="24"/>
      <c r="J26" s="34"/>
      <c r="K26" s="34"/>
      <c r="L26" s="26"/>
      <c r="M26" s="27"/>
      <c r="N26" s="28"/>
      <c r="O26" s="55"/>
      <c r="P26" s="51"/>
      <c r="Q26" s="56"/>
      <c r="R26" s="6"/>
    </row>
    <row r="27" spans="2:18" ht="15.75" hidden="1" thickBot="1">
      <c r="B27" s="47"/>
      <c r="C27" s="57"/>
      <c r="D27" s="52"/>
      <c r="E27" s="23"/>
      <c r="F27" s="53"/>
      <c r="G27" s="34"/>
      <c r="H27" s="54"/>
      <c r="I27" s="24"/>
      <c r="J27" s="34"/>
      <c r="K27" s="34"/>
      <c r="L27" s="26"/>
      <c r="M27" s="27"/>
      <c r="N27" s="28"/>
      <c r="O27" s="55"/>
      <c r="P27" s="51"/>
      <c r="Q27" s="56"/>
      <c r="R27" s="6"/>
    </row>
    <row r="28" spans="2:18" ht="15.75" thickBot="1">
      <c r="B28" s="58"/>
      <c r="C28" s="57"/>
      <c r="D28" s="58"/>
      <c r="E28" s="7"/>
      <c r="F28" s="64" t="s">
        <v>9</v>
      </c>
      <c r="G28" s="65"/>
      <c r="H28" s="65"/>
      <c r="I28" s="35">
        <f>SUM(I17:I24)</f>
        <v>33683.561643835616</v>
      </c>
      <c r="J28" s="36">
        <f>SUM(J17:J24)</f>
        <v>100000</v>
      </c>
      <c r="K28" s="35"/>
      <c r="L28" s="37">
        <f>SUM(L16:L24)</f>
        <v>33683.561643835623</v>
      </c>
      <c r="M28" s="59"/>
      <c r="N28" s="60">
        <f>SUM(N17:N24)</f>
        <v>100000.00032654697</v>
      </c>
      <c r="O28" s="51"/>
      <c r="P28" s="51"/>
      <c r="Q28" s="51"/>
      <c r="R28" s="6"/>
    </row>
    <row r="29" spans="2:18" ht="15">
      <c r="E29" s="7"/>
      <c r="F29" s="8"/>
      <c r="G29" s="7"/>
      <c r="H29" s="7"/>
      <c r="I29" s="7"/>
      <c r="J29" s="7"/>
      <c r="K29" s="7"/>
      <c r="L29" s="7"/>
      <c r="M29" s="9"/>
      <c r="N29" s="6"/>
      <c r="O29" s="6"/>
      <c r="P29" s="6"/>
      <c r="Q29" s="6"/>
      <c r="R29" s="6"/>
    </row>
    <row r="30" spans="2:18" ht="15">
      <c r="E30" s="7"/>
      <c r="F30" s="7"/>
      <c r="G30" s="7"/>
      <c r="H30" s="7"/>
      <c r="I30" s="7"/>
      <c r="J30" s="7"/>
      <c r="K30" s="7"/>
      <c r="L30" s="7"/>
      <c r="M30" s="9"/>
      <c r="N30" s="6"/>
      <c r="O30" s="6"/>
      <c r="P30" s="6"/>
      <c r="Q30" s="6"/>
      <c r="R30" s="6"/>
    </row>
    <row r="31" spans="2:18" s="51" customFormat="1" ht="26.25" customHeight="1">
      <c r="E31" s="61"/>
      <c r="F31" s="62" t="s">
        <v>10</v>
      </c>
      <c r="G31" s="62"/>
      <c r="H31" s="62"/>
      <c r="I31" s="62"/>
      <c r="J31" s="62"/>
      <c r="K31" s="62"/>
      <c r="L31" s="62"/>
    </row>
    <row r="32" spans="2:18" s="51" customFormat="1" ht="26.25" customHeight="1">
      <c r="E32" s="61"/>
      <c r="F32" s="62"/>
      <c r="G32" s="62"/>
      <c r="H32" s="62"/>
      <c r="I32" s="62"/>
      <c r="J32" s="62"/>
      <c r="K32" s="62"/>
      <c r="L32" s="62"/>
    </row>
    <row r="33" spans="5:18" ht="15">
      <c r="E33" s="7"/>
      <c r="F33" s="8"/>
      <c r="G33" s="7"/>
      <c r="H33" s="7"/>
      <c r="I33" s="7"/>
      <c r="J33" s="7"/>
      <c r="K33" s="7"/>
      <c r="L33" s="7"/>
      <c r="M33" s="9"/>
      <c r="N33" s="6"/>
      <c r="O33" s="6"/>
      <c r="P33" s="6"/>
      <c r="Q33" s="6"/>
      <c r="R33" s="6"/>
    </row>
    <row r="34" spans="5:18" ht="15">
      <c r="E34" s="7"/>
      <c r="F34" s="8"/>
      <c r="G34" s="7"/>
      <c r="H34" s="7"/>
      <c r="I34" s="7"/>
      <c r="J34" s="7"/>
      <c r="K34" s="7"/>
      <c r="L34" s="7"/>
      <c r="M34" s="9"/>
      <c r="N34" s="6"/>
      <c r="O34" s="6"/>
      <c r="P34" s="6"/>
      <c r="Q34" s="6"/>
      <c r="R34" s="6"/>
    </row>
    <row r="35" spans="5:18" ht="15">
      <c r="E35" s="7"/>
      <c r="F35" s="8"/>
      <c r="G35" s="7"/>
      <c r="H35" s="7"/>
      <c r="I35" s="7"/>
      <c r="J35" s="7"/>
      <c r="K35" s="7"/>
      <c r="L35" s="7"/>
      <c r="M35" s="9"/>
      <c r="N35" s="6"/>
      <c r="O35" s="6"/>
      <c r="P35" s="6"/>
      <c r="Q35" s="6"/>
      <c r="R35" s="6"/>
    </row>
    <row r="36" spans="5:18" ht="15">
      <c r="E36" s="7"/>
      <c r="F36" s="8"/>
      <c r="G36" s="7"/>
      <c r="H36" s="7"/>
      <c r="I36" s="7"/>
      <c r="J36" s="7"/>
      <c r="K36" s="7"/>
      <c r="L36" s="7"/>
      <c r="M36" s="9"/>
      <c r="N36" s="6"/>
      <c r="O36" s="6"/>
      <c r="P36" s="6"/>
      <c r="Q36" s="6"/>
      <c r="R36" s="6"/>
    </row>
    <row r="37" spans="5:18" ht="15">
      <c r="E37" s="7"/>
      <c r="F37" s="8"/>
      <c r="G37" s="7"/>
      <c r="H37" s="7"/>
      <c r="I37" s="7"/>
      <c r="J37" s="7"/>
      <c r="K37" s="7"/>
      <c r="L37" s="7"/>
      <c r="M37" s="9"/>
      <c r="N37" s="6"/>
      <c r="O37" s="6"/>
      <c r="P37" s="6"/>
      <c r="Q37" s="6"/>
      <c r="R37" s="6"/>
    </row>
    <row r="38" spans="5:18" ht="15">
      <c r="E38" s="7"/>
      <c r="F38" s="8"/>
      <c r="G38" s="7"/>
      <c r="H38" s="7"/>
      <c r="I38" s="7"/>
      <c r="J38" s="7"/>
      <c r="K38" s="7"/>
      <c r="L38" s="7"/>
      <c r="M38" s="9"/>
      <c r="N38" s="6"/>
      <c r="O38" s="6"/>
      <c r="P38" s="6"/>
      <c r="Q38" s="6"/>
      <c r="R38" s="6"/>
    </row>
    <row r="39" spans="5:18" ht="15">
      <c r="E39" s="7"/>
      <c r="F39" s="8"/>
      <c r="G39" s="7"/>
      <c r="H39" s="7"/>
      <c r="I39" s="7"/>
      <c r="J39" s="7"/>
      <c r="K39" s="7"/>
      <c r="L39" s="7"/>
      <c r="M39" s="9"/>
      <c r="N39" s="6"/>
      <c r="O39" s="6"/>
      <c r="P39" s="6"/>
      <c r="Q39" s="6"/>
      <c r="R39" s="6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sheetProtection algorithmName="SHA-512" hashValue="b3WyVmWSqnaIfBnTCoDtjTA6cJUXP3mgEpxacW3FA+2QceRCxK01e6Ip1QlxMmuOivg/kW46/A8SAjc2QpQEHw==" saltValue="b1wQMGepzoymNNNlXO06/g==" spinCount="100000" sheet="1" selectLockedCells="1"/>
  <mergeCells count="6">
    <mergeCell ref="F31:L32"/>
    <mergeCell ref="J9:K9"/>
    <mergeCell ref="J10:K10"/>
    <mergeCell ref="J11:K11"/>
    <mergeCell ref="J12:K12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TECO 26</vt:lpstr>
      <vt:lpstr>'ON TECO 26'!Área_de_impresión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2025-07-17T14:28:47Z</dcterms:modified>
</cp:coreProperties>
</file>