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rv-files2\Compartida\Finanzas Corporativas\EMPRESAS\MercadoLibre\FF Mercado Crédito XLI\"/>
    </mc:Choice>
  </mc:AlternateContent>
  <xr:revisionPtr revIDLastSave="0" documentId="13_ncr:1_{A70F2811-5ED7-43BD-9042-55D0289435FB}" xr6:coauthVersionLast="47" xr6:coauthVersionMax="47" xr10:uidLastSave="{00000000-0000-0000-0000-000000000000}"/>
  <bookViews>
    <workbookView xWindow="28680" yWindow="-120" windowWidth="29040" windowHeight="15840" xr2:uid="{DE33C7BD-016E-42A4-8116-74678E394D4F}"/>
  </bookViews>
  <sheets>
    <sheet name="VDF" sheetId="1" r:id="rId1"/>
  </sheets>
  <externalReferences>
    <externalReference r:id="rId2"/>
    <externalReference r:id="rId3"/>
  </externalReferences>
  <definedNames>
    <definedName name="_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a" localSheetId="0">#REF!</definedName>
    <definedName name="a">#REF!</definedName>
    <definedName name="aa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aaa" hidden="1">{"Estado de Cobranzas pag 1",#N/A,FALSE,"RESUMEN";"Estado de Cobranzas pag 2",#N/A,FALSE,"RESUMEN";"Estado de Cobranzas pag 3",#N/A,FALSE,"RESUMEN"}</definedName>
    <definedName name="akjd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ala" hidden="1">{"Estado de Cobranzas pag 1",#N/A,FALSE,"RESUMEN";"Estado de Cobranzas pag 2",#N/A,FALSE,"RESUMEN";"Estado de Cobranzas pag 3",#N/A,FALSE,"RESUMEN"}</definedName>
    <definedName name="ALL" localSheetId="0">#REF!</definedName>
    <definedName name="ALL">#REF!</definedName>
    <definedName name="atr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ATRASOS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awawaee" hidden="1">{"Estado de Cobranzas pag 1",#N/A,FALSE,"RESUMEN";"Estado de Cobranzas pag 2",#N/A,FALSE,"RESUMEN";"Estado de Cobranzas pag 3",#N/A,FALSE,"RESUMEN"}</definedName>
    <definedName name="awywyw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BANKS" localSheetId="0">#REF!</definedName>
    <definedName name="BANKS">#REF!</definedName>
    <definedName name="_xlnm.Database" localSheetId="0">#REF!</definedName>
    <definedName name="_xlnm.Database">#REF!</definedName>
    <definedName name="bb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bn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bnnbn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bon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bonos_suplemento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cc" hidden="1">{"Estado de Cobranzas pag 1",#N/A,FALSE,"RESUMEN";"Estado de Cobranzas pag 2",#N/A,FALSE,"RESUMEN";"Estado de Cobranzas pag 3",#N/A,FALSE,"RESUMEN"}</definedName>
    <definedName name="cfccfcfc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cxcxc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cxzcxz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D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DATOS">[1]BASE!$B$5:$HF$68</definedName>
    <definedName name="datosh">[1]BASE!$A$5:$HF$68</definedName>
    <definedName name="dd" localSheetId="0">#REF!</definedName>
    <definedName name="dd">#REF!</definedName>
    <definedName name="ddd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DFSAD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drdrdrr" hidden="1">{#N/A,#N/A,FALSE,"INDICE";#N/A,#N/A,FALSE,"Anexo I";#N/A,#N/A,FALSE,"Anexo II";#N/A,#N/A,FALSE,"Anexo II descr";#N/A,#N/A,FALSE,"Anexo III";#N/A,#N/A,FALSE,"Anexo III descr"}</definedName>
    <definedName name="dsadsad" hidden="1">{#N/A,#N/A,FALSE,"INDICE";#N/A,#N/A,FALSE,"Anexo I";#N/A,#N/A,FALSE,"Anexo II";#N/A,#N/A,FALSE,"Anexo II descr";#N/A,#N/A,FALSE,"Anexo III";#N/A,#N/A,FALSE,"Anexo III descr"}</definedName>
    <definedName name="dsdsdsd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e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ee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eeeeeeeeee" hidden="1">{#N/A,#N/A,FALSE,"INDICE";#N/A,#N/A,FALSE,"Anexo I";#N/A,#N/A,FALSE,"Anexo II";#N/A,#N/A,FALSE,"Anexo II descr";#N/A,#N/A,FALSE,"Anexo III";#N/A,#N/A,FALSE,"Anexo III descr"}</definedName>
    <definedName name="ewewewew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ewqeq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ewqewq" hidden="1">{"Estado de Cobranzas pag 1",#N/A,FALSE,"RESUMEN";"Estado de Cobranzas pag 2",#N/A,FALSE,"RESUMEN";"Estado de Cobranzas pag 3",#N/A,FALSE,"RESUMEN"}</definedName>
    <definedName name="EXHIBIT_1" localSheetId="0">#REF!</definedName>
    <definedName name="EXHIBIT_1">#REF!</definedName>
    <definedName name="EXHIBIT_2" localSheetId="0">#REF!</definedName>
    <definedName name="EXHIBIT_2">#REF!</definedName>
    <definedName name="fdfdfdf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fdsfd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FREGRTG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g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ga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gabry" hidden="1">{"Estado de Cobranzas pag 1",#N/A,FALSE,"RESUMEN";"Estado de Cobranzas pag 2",#N/A,FALSE,"RESUMEN";"Estado de Cobranzas pag 3",#N/A,FALSE,"RESUMEN"}</definedName>
    <definedName name="GBRTG" hidden="1">{"Estado de Cobranzas pag 1",#N/A,FALSE,"RESUMEN";"Estado de Cobranzas pag 2",#N/A,FALSE,"RESUMEN";"Estado de Cobranzas pag 3",#N/A,FALSE,"RESUMEN"}</definedName>
    <definedName name="gfhy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GG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GGGGGGGG" hidden="1">{"Estado de Cobranzas pag 1",#N/A,FALSE,"RESUMEN";"Estado de Cobranzas pag 2",#N/A,FALSE,"RESUMEN";"Estado de Cobranzas pag 3",#N/A,FALSE,"RESUMEN"}</definedName>
    <definedName name="ghghfnh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graf" hidden="1">{"Gráfico s i pag 1",#N/A,FALSE,"Distrib Cobros s i";"Gráfico s i pag 2",#N/A,FALSE,"Distrib Cobros s i";"Gráfico s ii pag 1",#N/A,FALSE,"Distrib Cobros s ii";"Gráfico s ii pag 2",#N/A,FALSE,"Distrib Cobros s ii"}</definedName>
    <definedName name="hgfhg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hgfhgfhg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hghghgh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hjjkk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hyfnhf" hidden="1">{"Estado de Cobranzas pag 1",#N/A,FALSE,"RESUMEN";"Estado de Cobranzas pag 2",#N/A,FALSE,"RESUMEN";"Estado de Cobranzas pag 3",#N/A,FALSE,"RESUMEN"}</definedName>
    <definedName name="hyhh" hidden="1">{#N/A,#N/A,FALSE,"INDICE";#N/A,#N/A,FALSE,"Anexo I";#N/A,#N/A,FALSE,"Anexo II";#N/A,#N/A,FALSE,"Anexo II descr";#N/A,#N/A,FALSE,"Anexo III";#N/A,#N/A,FALSE,"Anexo III descr"}</definedName>
    <definedName name="hyrhyr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i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iiiuui" hidden="1">{"Gráfico s i pag 1",#N/A,FALSE,"Distrib Cobros s i";"Gráfico s i pag 2",#N/A,FALSE,"Distrib Cobros s i";"Gráfico s ii pag 1",#N/A,FALSE,"Distrib Cobros s ii";"Gráfico s ii pag 2",#N/A,FALSE,"Distrib Cobros s ii"}</definedName>
    <definedName name="in" hidden="1">{#N/A,#N/A,FALSE,"INDICE";#N/A,#N/A,FALSE,"Anexo I";#N/A,#N/A,FALSE,"Anexo II";#N/A,#N/A,FALSE,"Anexo II descr";#N/A,#N/A,FALSE,"Anexo III";#N/A,#N/A,FALSE,"Anexo III descr"}</definedName>
    <definedName name="j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jhgjhg" hidden="1">{"Estado de Cobranzas pag 1",#N/A,FALSE,"RESUMEN";"Estado de Cobranzas pag 2",#N/A,FALSE,"RESUMEN";"Estado de Cobranzas pag 3",#N/A,FALSE,"RESUMEN"}</definedName>
    <definedName name="jhjh" hidden="1">{#N/A,#N/A,FALSE,"INDICE";#N/A,#N/A,FALSE,"Anexo I";#N/A,#N/A,FALSE,"Anexo II";#N/A,#N/A,FALSE,"Anexo II descr";#N/A,#N/A,FALSE,"Anexo III";#N/A,#N/A,FALSE,"Anexo III descr"}</definedName>
    <definedName name="jjj" hidden="1">{"Gráfico s i pag 1",#N/A,FALSE,"Distrib Cobros s i";"Gráfico s i pag 2",#N/A,FALSE,"Distrib Cobros s i";"Gráfico s ii pag 1",#N/A,FALSE,"Distrib Cobros s ii";"Gráfico s ii pag 2",#N/A,FALSE,"Distrib Cobros s ii"}</definedName>
    <definedName name="jjjjj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jyrr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kjkjkj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kjkjkjkjkj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kjkjkjkjkjkj" hidden="1">{"Estado de Cobranzas pag 1",#N/A,FALSE,"RESUMEN";"Estado de Cobranzas pag 2",#N/A,FALSE,"RESUMEN";"Estado de Cobranzas pag 3",#N/A,FALSE,"RESUMEN"}</definedName>
    <definedName name="kkiii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klkl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L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lklklk" hidden="1">{#N/A,#N/A,FALSE,"INDICE";#N/A,#N/A,FALSE,"Anexo I";#N/A,#N/A,FALSE,"Anexo II";#N/A,#N/A,FALSE,"Anexo II descr";#N/A,#N/A,FALSE,"Anexo III";#N/A,#N/A,FALSE,"Anexo III descr"}</definedName>
    <definedName name="lklklklkl" hidden="1">{"Estado de Cobranzas pag 1",#N/A,FALSE,"RESUMEN";"Estado de Cobranzas pag 2",#N/A,FALSE,"RESUMEN";"Estado de Cobranzas pag 3",#N/A,FALSE,"RESUMEN"}</definedName>
    <definedName name="lklklklklkl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ll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lm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Marcelo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mcs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mmm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N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ndnia" hidden="1">{#N/A,#N/A,FALSE,"INDICE";#N/A,#N/A,FALSE,"Anexo I";#N/A,#N/A,FALSE,"Anexo II";#N/A,#N/A,FALSE,"Anexo II descr";#N/A,#N/A,FALSE,"Anexo III";#N/A,#N/A,FALSE,"Anexo III descr"}</definedName>
    <definedName name="nyrtnyrtyt" hidden="1">{"Gráfico s i pag 1",#N/A,FALSE,"Distrib Cobros s i";"Gráfico s i pag 2",#N/A,FALSE,"Distrib Cobros s i";"Gráfico s ii pag 1",#N/A,FALSE,"Distrib Cobros s ii";"Gráfico s ii pag 2",#N/A,FALSE,"Distrib Cobros s ii"}</definedName>
    <definedName name="oioioio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oioioioio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pp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PT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qq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qqq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qqqqqqqqq" hidden="1">{"Estado de Cobranzas pag 1",#N/A,FALSE,"RESUMEN";"Estado de Cobranzas pag 2",#N/A,FALSE,"RESUMEN";"Estado de Cobranzas pag 3",#N/A,FALSE,"RESUMEN"}</definedName>
    <definedName name="qqqqqqqqqqqqqqq" hidden="1">{"Gráfico s i pag 1",#N/A,FALSE,"Distrib Cobros s i";"Gráfico s i pag 2",#N/A,FALSE,"Distrib Cobros s i";"Gráfico s ii pag 1",#N/A,FALSE,"Distrib Cobros s ii";"Gráfico s ii pag 2",#N/A,FALSE,"Distrib Cobros s ii"}</definedName>
    <definedName name="re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rr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rtgrn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s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sasasas" hidden="1">{"Gráfico s i pag 1",#N/A,FALSE,"Distrib Cobros s i";"Gráfico s i pag 2",#N/A,FALSE,"Distrib Cobros s i";"Gráfico s ii pag 1",#N/A,FALSE,"Distrib Cobros s ii";"Gráfico s ii pag 2",#N/A,FALSE,"Distrib Cobros s ii"}</definedName>
    <definedName name="sesese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ss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sum" localSheetId="0">#REF!</definedName>
    <definedName name="sum">#REF!</definedName>
    <definedName name="szszsz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t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ta" hidden="1">{"Estado de Cobranzas pag 1",#N/A,FALSE,"RESUMEN";"Estado de Cobranzas pag 2",#N/A,FALSE,"RESUMEN";"Estado de Cobranzas pag 3",#N/A,FALSE,"RESUMEN"}</definedName>
    <definedName name="TABLE_A" localSheetId="0">#REF!</definedName>
    <definedName name="TABLE_A">#REF!</definedName>
    <definedName name="TABLE_B" localSheetId="0">#REF!</definedName>
    <definedName name="TABLE_B">#REF!</definedName>
    <definedName name="TABLE_C" localSheetId="0">#REF!</definedName>
    <definedName name="TABLE_C">#REF!</definedName>
    <definedName name="TAXES">#N/A</definedName>
    <definedName name="teterhtr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tjutmhg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tretre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tt" hidden="1">{#N/A,#N/A,FALSE,"INDICE";#N/A,#N/A,FALSE,"Anexo I";#N/A,#N/A,FALSE,"Anexo II";#N/A,#N/A,FALSE,"Anexo II descr";#N/A,#N/A,FALSE,"Anexo III";#N/A,#N/A,FALSE,"Anexo III descr"}</definedName>
    <definedName name="ttthh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tttt" hidden="1">{"Estado de Cobranzas pag 1",#N/A,FALSE,"RESUMEN";"Estado de Cobranzas pag 2",#N/A,FALSE,"RESUMEN";"Estado de Cobranzas pag 3",#N/A,FALSE,"RESUMEN"}</definedName>
    <definedName name="u" hidden="1">{"Estado de Cobranzas pag 1",#N/A,FALSE,"RESUMEN";"Estado de Cobranzas pag 2",#N/A,FALSE,"RESUMEN";"Estado de Cobranzas pag 3",#N/A,FALSE,"RESUMEN"}</definedName>
    <definedName name="uy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vgtr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vgvgvgcg" hidden="1">{"Gráfico s i pag 1",#N/A,FALSE,"Distrib Cobros s i";"Gráfico s i pag 2",#N/A,FALSE,"Distrib Cobros s i";"Gráfico s ii pag 1",#N/A,FALSE,"Distrib Cobros s ii";"Gráfico s ii pag 2",#N/A,FALSE,"Distrib Cobros s ii"}</definedName>
    <definedName name="VIEW_1" localSheetId="0">#REF!</definedName>
    <definedName name="VIEW_1">#REF!</definedName>
    <definedName name="VIEW_2" localSheetId="0">#REF!</definedName>
    <definedName name="VIEW_2">#REF!</definedName>
    <definedName name="VIEW_3" localSheetId="0">#REF!</definedName>
    <definedName name="VIEW_3">#REF!</definedName>
    <definedName name="VIEW_4" localSheetId="0">#REF!</definedName>
    <definedName name="VIEW_4">#REF!</definedName>
    <definedName name="vnvnbvn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vvbvb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wqewq" hidden="1">{"Estado de Cobranzas pag 1",#N/A,FALSE,"RESUMEN";"Estado de Cobranzas pag 2",#N/A,FALSE,"RESUMEN";"Estado de Cobranzas pag 3",#N/A,FALSE,"RESUMEN"}</definedName>
    <definedName name="wqwq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wqwqwqwq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wrn.AQC.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wrn.AQC._.Mensual." hidden="1">{"prom_mutu",#N/A,FALSE,"graf_prom_coloc";"prom_colu",#N/A,FALSE,"graf_prom_coloc"}</definedName>
    <definedName name="wrn.ESTRATIFICACIONES.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wrn.Gráficos." hidden="1">{"Gráfico s i pag 1",#N/A,FALSE,"Distrib Cobros s i";"Gráfico s i pag 2",#N/A,FALSE,"Distrib Cobros s i";"Gráfico s ii pag 1",#N/A,FALSE,"Distrib Cobros s ii";"Gráfico s ii pag 2",#N/A,FALSE,"Distrib Cobros s ii"}</definedName>
    <definedName name="wrn.Indices._.y._.Separadores." hidden="1">{#N/A,#N/A,FALSE,"INDICE";#N/A,#N/A,FALSE,"Anexo I";#N/A,#N/A,FALSE,"Anexo II";#N/A,#N/A,FALSE,"Anexo II descr";#N/A,#N/A,FALSE,"Anexo III";#N/A,#N/A,FALSE,"Anexo III descr"}</definedName>
    <definedName name="wrn.Informe._.Tablasy._.y._.Cuadros." hidden="1">{"Estado de Cobranzas pag 1",#N/A,FALSE,"RESUMEN";"Estado de Cobranzas pag 2",#N/A,FALSE,"RESUMEN";"Estado de Cobranzas pag 3",#N/A,FALSE,"RESUMEN"}</definedName>
    <definedName name="wrn.reporte.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wwwwwww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xdxdxdxd" hidden="1">{"prom_mutu",#N/A,FALSE,"graf_prom_coloc";"prom_colu",#N/A,FALSE,"graf_prom_coloc"}</definedName>
    <definedName name="xzxzxz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xzxzxzx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rtyt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ryr" hidden="1">{"prom_mutu",#N/A,FALSE,"graf_prom_coloc";"prom_colu",#N/A,FALSE,"graf_prom_coloc"}</definedName>
    <definedName name="yryryrut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tnyt" hidden="1">{#N/A,#N/A,FALSE,"INDICE";#N/A,#N/A,FALSE,"Anexo I";#N/A,#N/A,FALSE,"Anexo II";#N/A,#N/A,FALSE,"Anexo II descr";#N/A,#N/A,FALSE,"Anexo III";#N/A,#N/A,FALSE,"Anexo III descr"}</definedName>
    <definedName name="ytryryr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trytr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ytyryr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ytytyrty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ytytytyt" hidden="1">{"Gráfico s i pag 1",#N/A,FALSE,"Distrib Cobros s i";"Gráfico s i pag 2",#N/A,FALSE,"Distrib Cobros s i";"Gráfico s ii pag 1",#N/A,FALSE,"Distrib Cobros s ii";"Gráfico s ii pag 2",#N/A,FALSE,"Distrib Cobros s ii"}</definedName>
    <definedName name="y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y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yy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yyy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yyyyy" hidden="1">{"Estado de Cobranzas pag 1",#N/A,FALSE,"RESUMEN";"Estado de Cobranzas pag 2",#N/A,FALSE,"RESUMEN";"Estado de Cobranzas pag 3",#N/A,FALSE,"RESUMEN"}</definedName>
    <definedName name="yyyyyyy" hidden="1">{"Estado de Cobranzas pag 1",#N/A,FALSE,"RESUMEN";"Estado de Cobranzas pag 2",#N/A,FALSE,"RESUMEN";"Estado de Cobranzas pag 3",#N/A,FALSE,"RESUMEN"}</definedName>
    <definedName name="z">'[2]Dist. seguros total'!$A$3:$A$107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G20" i="1"/>
  <c r="F21" i="1" l="1"/>
  <c r="F22" i="1"/>
  <c r="M33" i="1" l="1"/>
  <c r="AB33" i="1"/>
  <c r="J34" i="1"/>
  <c r="M34" i="1"/>
  <c r="AB34" i="1"/>
  <c r="J35" i="1"/>
  <c r="M35" i="1"/>
  <c r="AA35" i="1"/>
  <c r="AB35" i="1"/>
  <c r="J36" i="1"/>
  <c r="M36" i="1"/>
  <c r="AA36" i="1"/>
  <c r="AB36" i="1"/>
  <c r="U19" i="1" l="1"/>
  <c r="O19" i="1" s="1"/>
  <c r="F13" i="1"/>
  <c r="O20" i="1" l="1"/>
  <c r="U20" i="1" s="1"/>
  <c r="M20" i="1" s="1"/>
  <c r="O32" i="1"/>
  <c r="O27" i="1"/>
  <c r="O30" i="1"/>
  <c r="P11" i="1" s="1"/>
  <c r="O28" i="1"/>
  <c r="O31" i="1"/>
  <c r="O21" i="1"/>
  <c r="U21" i="1" s="1"/>
  <c r="O22" i="1"/>
  <c r="O29" i="1"/>
  <c r="O23" i="1"/>
  <c r="O24" i="1"/>
  <c r="O26" i="1"/>
  <c r="O25" i="1"/>
  <c r="Y19" i="1"/>
  <c r="H20" i="1" s="1"/>
  <c r="S19" i="1"/>
  <c r="J20" i="1" l="1"/>
  <c r="Q20" i="1"/>
  <c r="S20" i="1"/>
  <c r="Y20" i="1"/>
  <c r="Y21" i="1" s="1"/>
  <c r="Y22" i="1" s="1"/>
  <c r="Y23" i="1" s="1"/>
  <c r="Y24" i="1" s="1"/>
  <c r="Y25" i="1" s="1"/>
  <c r="W20" i="1"/>
  <c r="J21" i="1" l="1"/>
  <c r="S21" i="1"/>
  <c r="Q21" i="1"/>
  <c r="R21" i="1" s="1"/>
  <c r="U23" i="1"/>
  <c r="U25" i="1"/>
  <c r="U27" i="1"/>
  <c r="U29" i="1"/>
  <c r="U24" i="1"/>
  <c r="U26" i="1"/>
  <c r="U28" i="1"/>
  <c r="U30" i="1"/>
  <c r="AC19" i="1"/>
  <c r="S22" i="1" l="1"/>
  <c r="Q22" i="1"/>
  <c r="R22" i="1" s="1"/>
  <c r="U22" i="1"/>
  <c r="U31" i="1"/>
  <c r="F23" i="1"/>
  <c r="F24" i="1" s="1"/>
  <c r="G21" i="1"/>
  <c r="W21" i="1" s="1"/>
  <c r="S23" i="1" l="1"/>
  <c r="Q23" i="1"/>
  <c r="R23" i="1" s="1"/>
  <c r="F25" i="1"/>
  <c r="F26" i="1" s="1"/>
  <c r="G24" i="1"/>
  <c r="W24" i="1" s="1"/>
  <c r="R20" i="1"/>
  <c r="AB19" i="1"/>
  <c r="S24" i="1" l="1"/>
  <c r="Q24" i="1"/>
  <c r="R24" i="1" s="1"/>
  <c r="G26" i="1"/>
  <c r="F27" i="1"/>
  <c r="F28" i="1" s="1"/>
  <c r="F29" i="1" s="1"/>
  <c r="F30" i="1" s="1"/>
  <c r="F31" i="1" s="1"/>
  <c r="F32" i="1" s="1"/>
  <c r="G32" i="1" s="1"/>
  <c r="G22" i="1"/>
  <c r="W22" i="1" s="1"/>
  <c r="G23" i="1"/>
  <c r="W23" i="1" s="1"/>
  <c r="G25" i="1"/>
  <c r="G28" i="1"/>
  <c r="S25" i="1" l="1"/>
  <c r="Q25" i="1"/>
  <c r="R25" i="1" s="1"/>
  <c r="G30" i="1"/>
  <c r="G31" i="1"/>
  <c r="G29" i="1"/>
  <c r="G27" i="1"/>
  <c r="F33" i="1"/>
  <c r="G33" i="1" s="1"/>
  <c r="H22" i="1"/>
  <c r="F34" i="1" l="1"/>
  <c r="F35" i="1" s="1"/>
  <c r="H21" i="1"/>
  <c r="X20" i="1"/>
  <c r="X22" i="1"/>
  <c r="AA22" i="1" s="1"/>
  <c r="X21" i="1"/>
  <c r="AA21" i="1" s="1"/>
  <c r="J22" i="1"/>
  <c r="I20" i="1"/>
  <c r="K20" i="1"/>
  <c r="G34" i="1" l="1"/>
  <c r="F36" i="1"/>
  <c r="G35" i="1"/>
  <c r="AB21" i="1"/>
  <c r="AA20" i="1"/>
  <c r="X24" i="1"/>
  <c r="AA24" i="1" s="1"/>
  <c r="AB20" i="1"/>
  <c r="I21" i="1"/>
  <c r="I22" i="1" s="1"/>
  <c r="X23" i="1"/>
  <c r="AA23" i="1" s="1"/>
  <c r="H23" i="1"/>
  <c r="H24" i="1"/>
  <c r="W25" i="1"/>
  <c r="X25" i="1" s="1"/>
  <c r="AA25" i="1" s="1"/>
  <c r="H25" i="1"/>
  <c r="AB22" i="1"/>
  <c r="K21" i="1"/>
  <c r="K22" i="1" s="1"/>
  <c r="F37" i="1" l="1"/>
  <c r="G37" i="1" s="1"/>
  <c r="H37" i="1" s="1"/>
  <c r="G36" i="1"/>
  <c r="H36" i="1" s="1"/>
  <c r="AB23" i="1"/>
  <c r="H26" i="1"/>
  <c r="W26" i="1"/>
  <c r="I23" i="1"/>
  <c r="I24" i="1" s="1"/>
  <c r="I25" i="1" s="1"/>
  <c r="J23" i="1"/>
  <c r="K23" i="1" s="1"/>
  <c r="V26" i="1" l="1"/>
  <c r="I26" i="1"/>
  <c r="J24" i="1"/>
  <c r="K24" i="1" s="1"/>
  <c r="Y26" i="1" l="1"/>
  <c r="X26" i="1"/>
  <c r="AB24" i="1"/>
  <c r="J25" i="1"/>
  <c r="AA26" i="1" l="1"/>
  <c r="H27" i="1"/>
  <c r="W27" i="1"/>
  <c r="AB25" i="1"/>
  <c r="K25" i="1"/>
  <c r="V27" i="1" l="1"/>
  <c r="I27" i="1"/>
  <c r="X27" i="1" l="1"/>
  <c r="Y27" i="1"/>
  <c r="H28" i="1" s="1"/>
  <c r="M30" i="1"/>
  <c r="AC30" i="1"/>
  <c r="AA27" i="1" l="1"/>
  <c r="W28" i="1"/>
  <c r="I28" i="1" s="1"/>
  <c r="V28" i="1" l="1"/>
  <c r="Y28" i="1" l="1"/>
  <c r="X28" i="1"/>
  <c r="AA28" i="1" s="1"/>
  <c r="W29" i="1"/>
  <c r="V29" i="1" s="1"/>
  <c r="H29" i="1"/>
  <c r="Y29" i="1" l="1"/>
  <c r="H30" i="1" s="1"/>
  <c r="I29" i="1"/>
  <c r="W30" i="1"/>
  <c r="X29" i="1"/>
  <c r="AA29" i="1" s="1"/>
  <c r="V30" i="1" l="1"/>
  <c r="I30" i="1"/>
  <c r="X30" i="1" l="1"/>
  <c r="AA30" i="1" s="1"/>
  <c r="Y30" i="1"/>
  <c r="W31" i="1" s="1"/>
  <c r="H31" i="1" l="1"/>
  <c r="I31" i="1" s="1"/>
  <c r="V31" i="1"/>
  <c r="Y31" i="1" s="1"/>
  <c r="X31" i="1" l="1"/>
  <c r="AA31" i="1" s="1"/>
  <c r="W32" i="1"/>
  <c r="H32" i="1" l="1"/>
  <c r="V32" i="1"/>
  <c r="Y32" i="1" l="1"/>
  <c r="V38" i="1"/>
  <c r="I32" i="1"/>
  <c r="X32" i="1" l="1"/>
  <c r="AA32" i="1" l="1"/>
  <c r="H33" i="1"/>
  <c r="M29" i="1"/>
  <c r="AA33" i="1" l="1"/>
  <c r="I33" i="1"/>
  <c r="H34" i="1"/>
  <c r="AC29" i="1"/>
  <c r="AA34" i="1" l="1"/>
  <c r="W38" i="1"/>
  <c r="H35" i="1"/>
  <c r="I34" i="1"/>
  <c r="H40" i="1"/>
  <c r="X38" i="1" l="1"/>
  <c r="I35" i="1"/>
  <c r="I36" i="1" s="1"/>
  <c r="U32" i="1" l="1"/>
  <c r="C6" i="1" s="1"/>
  <c r="AC28" i="1"/>
  <c r="AC27" i="1"/>
  <c r="M27" i="1"/>
  <c r="M22" i="1"/>
  <c r="AC23" i="1"/>
  <c r="M23" i="1"/>
  <c r="M26" i="1"/>
  <c r="M28" i="1"/>
  <c r="AC24" i="1"/>
  <c r="AC21" i="1"/>
  <c r="M31" i="1"/>
  <c r="M25" i="1"/>
  <c r="AC20" i="1"/>
  <c r="M32" i="1" l="1"/>
  <c r="M21" i="1"/>
  <c r="AC26" i="1"/>
  <c r="AC22" i="1"/>
  <c r="AC25" i="1"/>
  <c r="AC31" i="1"/>
  <c r="M24" i="1"/>
  <c r="J26" i="1" l="1"/>
  <c r="Q26" i="1"/>
  <c r="P26" i="1" s="1"/>
  <c r="S26" i="1" s="1"/>
  <c r="K26" i="1" l="1"/>
  <c r="Q27" i="1"/>
  <c r="J27" i="1"/>
  <c r="R26" i="1"/>
  <c r="K27" i="1" l="1"/>
  <c r="AB26" i="1"/>
  <c r="P27" i="1"/>
  <c r="S27" i="1" s="1"/>
  <c r="R27" i="1" l="1"/>
  <c r="Q28" i="1" l="1"/>
  <c r="P28" i="1" s="1"/>
  <c r="J28" i="1"/>
  <c r="AB27" i="1"/>
  <c r="S28" i="1" l="1"/>
  <c r="Q29" i="1" s="1"/>
  <c r="K28" i="1"/>
  <c r="R28" i="1" l="1"/>
  <c r="J29" i="1" l="1"/>
  <c r="AB28" i="1"/>
  <c r="K29" i="1" l="1"/>
  <c r="P29" i="1"/>
  <c r="S29" i="1" l="1"/>
  <c r="R29" i="1"/>
  <c r="Q30" i="1" l="1"/>
  <c r="J30" i="1"/>
  <c r="AB29" i="1"/>
  <c r="K30" i="1" l="1"/>
  <c r="P30" i="1"/>
  <c r="S30" i="1" l="1"/>
  <c r="R30" i="1"/>
  <c r="Q31" i="1" l="1"/>
  <c r="J31" i="1"/>
  <c r="AB30" i="1"/>
  <c r="K31" i="1" l="1"/>
  <c r="P31" i="1"/>
  <c r="S31" i="1" l="1"/>
  <c r="R31" i="1"/>
  <c r="AB31" i="1" l="1"/>
  <c r="Q32" i="1"/>
  <c r="J32" i="1"/>
  <c r="P32" i="1" l="1"/>
  <c r="Q38" i="1"/>
  <c r="K32" i="1"/>
  <c r="S32" i="1" l="1"/>
  <c r="J33" i="1" s="1"/>
  <c r="K33" i="1" s="1"/>
  <c r="K34" i="1" s="1"/>
  <c r="K35" i="1" s="1"/>
  <c r="K36" i="1" s="1"/>
  <c r="P38" i="1"/>
  <c r="R32" i="1"/>
  <c r="C5" i="1" s="1"/>
  <c r="V7" i="1" s="1"/>
  <c r="AA19" i="1" s="1"/>
  <c r="AB32" i="1" l="1"/>
  <c r="AB37" i="1" s="1"/>
  <c r="AD32" i="1" s="1"/>
  <c r="R38" i="1"/>
  <c r="W12" i="1" l="1"/>
  <c r="W13" i="1" s="1"/>
  <c r="W14" i="1" s="1"/>
  <c r="AD25" i="1"/>
  <c r="AD20" i="1"/>
  <c r="AD34" i="1"/>
  <c r="AD33" i="1"/>
  <c r="AD23" i="1"/>
  <c r="AD21" i="1"/>
  <c r="AD24" i="1"/>
  <c r="AD22" i="1"/>
  <c r="AD36" i="1"/>
  <c r="AD35" i="1"/>
  <c r="AD19" i="1"/>
  <c r="AD26" i="1"/>
  <c r="AD27" i="1"/>
  <c r="AD28" i="1"/>
  <c r="AD29" i="1"/>
  <c r="AD30" i="1"/>
  <c r="AD31" i="1"/>
  <c r="AD37" i="1" l="1"/>
  <c r="AE32" i="1" s="1"/>
  <c r="AE24" i="1" l="1"/>
  <c r="AE34" i="1"/>
  <c r="AE27" i="1"/>
  <c r="AE31" i="1"/>
  <c r="AE33" i="1"/>
  <c r="AE22" i="1"/>
  <c r="AE26" i="1"/>
  <c r="AE30" i="1"/>
  <c r="AE25" i="1"/>
  <c r="AE23" i="1"/>
  <c r="AE36" i="1"/>
  <c r="AE19" i="1"/>
  <c r="AE29" i="1"/>
  <c r="AE20" i="1"/>
  <c r="AE21" i="1"/>
  <c r="AE35" i="1"/>
  <c r="AE28" i="1"/>
  <c r="P10" i="1" l="1"/>
</calcChain>
</file>

<file path=xl/sharedStrings.xml><?xml version="1.0" encoding="utf-8"?>
<sst xmlns="http://schemas.openxmlformats.org/spreadsheetml/2006/main" count="55" uniqueCount="43">
  <si>
    <t>VAN Teórico</t>
  </si>
  <si>
    <t>VAN</t>
  </si>
  <si>
    <t xml:space="preserve">Tasa Cupón </t>
  </si>
  <si>
    <t>Mínimo</t>
  </si>
  <si>
    <t>Convención</t>
  </si>
  <si>
    <t>Máximo</t>
  </si>
  <si>
    <t xml:space="preserve">TNA </t>
  </si>
  <si>
    <t>Spread</t>
  </si>
  <si>
    <t>Precio a cupón mínimo</t>
  </si>
  <si>
    <t>Duration (Meses)</t>
  </si>
  <si>
    <t>Maturity (días)</t>
  </si>
  <si>
    <t>Devengamiento Interés</t>
  </si>
  <si>
    <t>Real</t>
  </si>
  <si>
    <t>Teórica</t>
  </si>
  <si>
    <t>flujo</t>
  </si>
  <si>
    <t>Flujo a min</t>
  </si>
  <si>
    <t>días</t>
  </si>
  <si>
    <t>VA</t>
  </si>
  <si>
    <t>Duration</t>
  </si>
  <si>
    <t>Tasa cupón proyectada</t>
  </si>
  <si>
    <t>Int. Período dev.</t>
  </si>
  <si>
    <t>Int. Acum. a pagar</t>
  </si>
  <si>
    <t>Fecha Pago</t>
  </si>
  <si>
    <t>Capital</t>
  </si>
  <si>
    <t>Total</t>
  </si>
  <si>
    <t>Saldo</t>
  </si>
  <si>
    <t>Intereses</t>
  </si>
  <si>
    <t>VN Emisión</t>
  </si>
  <si>
    <t>TIR Solicitada</t>
  </si>
  <si>
    <t>Fecha de liquidación</t>
  </si>
  <si>
    <t>INGRESAR TIR SOLICITADA</t>
  </si>
  <si>
    <t>ESTIMACIÓN DE RENDIMIENTO</t>
  </si>
  <si>
    <t>Flujo teórico publicado en el Suplemento de Prospecto</t>
  </si>
  <si>
    <t>VDF</t>
  </si>
  <si>
    <t>Calculadora VDF</t>
  </si>
  <si>
    <t xml:space="preserve">Esta planilla es meramente orientativa y los resultados que esta arroje no serán vinculantes.
El Interesado deberá, a los efectos de la suscripción de los Valores Fiduciarios, basarse en sus propios cálculos y evaluación de los Términos y Condiciones de los Valores Fiduciarios descriptos en el Suplemento de Prospecto que ha tenido a su disposición.
</t>
  </si>
  <si>
    <t>Rendimiento ajustado s/ Tamar proyectada (TIR)</t>
  </si>
  <si>
    <t xml:space="preserve">TAMAR proyectada </t>
  </si>
  <si>
    <t>INGRESAR TAMAR PROYECTADA</t>
  </si>
  <si>
    <t>Margen sobre Tamar con rendimiento ajustado</t>
  </si>
  <si>
    <t>Flujo teórico según Tamar proyectada</t>
  </si>
  <si>
    <t>TAMAR Proyectada</t>
  </si>
  <si>
    <t>FF Mercado Crédito XLI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</si>
</sst>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-* #,##0.00\ _€_-;\-* #,##0.00\ _€_-;_-* &quot;-&quot;??\ _€_-;_-@_-"/>
    <numFmt numFmtId="165" formatCode="_ * #,##0_ ;_ * \-#,##0_ ;_ * &quot;-&quot;??_ ;_ @_ "/>
    <numFmt numFmtId="166" formatCode="0.0%"/>
    <numFmt numFmtId="167" formatCode="_ * #,##0.00_ ;_ * \-#,##0.00_ ;_ * &quot;-&quot;??_ ;_ @_ "/>
    <numFmt numFmtId="168" formatCode="_ &quot;$&quot;\ * #,##0.00_ ;_ &quot;$&quot;\ * \-#,##0.00_ ;_ &quot;$&quot;\ * &quot;-&quot;??_ ;_ @_ "/>
    <numFmt numFmtId="169" formatCode="_ &quot;$&quot;\ * #,##0_ ;_ &quot;$&quot;\ * \-#,##0_ ;_ &quot;$&quot;\ * &quot;-&quot;??_ ;_ @_ "/>
    <numFmt numFmtId="170" formatCode="_-* #,##0\ _€_-;\-* #,##0\ _€_-;_-* &quot;-&quot;????\ _€_-;_-@_-"/>
    <numFmt numFmtId="171" formatCode="#,##0.00000"/>
    <numFmt numFmtId="172" formatCode="_ &quot;$&quot;\ * #,##0_ ;_ &quot;$&quot;\ * \-#,##0_ ;_ &quot;$&quot;\ * &quot;-&quot;_ ;_ @_ "/>
    <numFmt numFmtId="173" formatCode="_ * #,##0.0000_ ;_ * \-#,##0.0000_ ;_ * &quot;-&quot;??_ ;_ @_ "/>
    <numFmt numFmtId="174" formatCode="0.0000%"/>
    <numFmt numFmtId="175" formatCode="#,##0\ &quot;días&quot;"/>
    <numFmt numFmtId="176" formatCode="[$-F800]dddd\,\ mmmm\ dd\,\ yyyy"/>
    <numFmt numFmtId="177" formatCode="#,##0\ &quot;bps&quot;"/>
    <numFmt numFmtId="178" formatCode="0.00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20"/>
      <name val="Verdana"/>
      <family val="2"/>
    </font>
    <font>
      <b/>
      <i/>
      <sz val="16"/>
      <name val="Verdana"/>
      <family val="2"/>
    </font>
    <font>
      <sz val="11"/>
      <color indexed="8"/>
      <name val="verdana"/>
      <family val="2"/>
    </font>
    <font>
      <sz val="10"/>
      <name val="Verdana"/>
      <family val="2"/>
    </font>
    <font>
      <b/>
      <u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color rgb="FFFF0000"/>
      <name val="verdana"/>
      <family val="2"/>
    </font>
    <font>
      <b/>
      <sz val="10"/>
      <name val="Arial"/>
      <family val="2"/>
    </font>
    <font>
      <b/>
      <sz val="14"/>
      <color rgb="FFFF0000"/>
      <name val="Calibri"/>
      <family val="2"/>
      <scheme val="minor"/>
    </font>
    <font>
      <b/>
      <sz val="10"/>
      <color indexed="10"/>
      <name val="Arial"/>
      <family val="2"/>
    </font>
    <font>
      <b/>
      <sz val="11"/>
      <color indexed="8"/>
      <name val="Calibri"/>
      <family val="2"/>
    </font>
    <font>
      <b/>
      <sz val="10"/>
      <color theme="0"/>
      <name val="Arial"/>
      <family val="2"/>
    </font>
    <font>
      <b/>
      <sz val="11"/>
      <color rgb="FFFF0000"/>
      <name val="Arial"/>
      <family val="2"/>
    </font>
    <font>
      <sz val="11"/>
      <color theme="1"/>
      <name val="verdana"/>
      <family val="2"/>
    </font>
    <font>
      <b/>
      <i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1"/>
      <color indexed="30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b/>
      <sz val="14"/>
      <color rgb="FF00206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omic Sans MS"/>
      <family val="4"/>
    </font>
    <font>
      <sz val="10"/>
      <name val="Gill Sans MT"/>
      <family val="2"/>
    </font>
    <font>
      <sz val="12"/>
      <name val="Arial"/>
      <family val="2"/>
    </font>
    <font>
      <b/>
      <sz val="11"/>
      <color rgb="FFFF0000"/>
      <name val="Calibri"/>
      <family val="2"/>
    </font>
    <font>
      <b/>
      <sz val="11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66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</patternFill>
    </fill>
    <fill>
      <patternFill patternType="solid">
        <fgColor theme="7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41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7" fillId="0" borderId="0"/>
    <xf numFmtId="167" fontId="10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20" fillId="0" borderId="0"/>
    <xf numFmtId="9" fontId="10" fillId="0" borderId="0" applyFont="0" applyFill="0" applyBorder="0" applyAlignment="0" applyProtection="0"/>
    <xf numFmtId="0" fontId="9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3" fillId="0" borderId="0"/>
    <xf numFmtId="0" fontId="34" fillId="0" borderId="0"/>
    <xf numFmtId="0" fontId="33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34" fillId="0" borderId="0"/>
    <xf numFmtId="0" fontId="9" fillId="0" borderId="0"/>
    <xf numFmtId="0" fontId="33" fillId="0" borderId="0"/>
    <xf numFmtId="0" fontId="9" fillId="0" borderId="0"/>
    <xf numFmtId="0" fontId="9" fillId="0" borderId="0"/>
    <xf numFmtId="0" fontId="33" fillId="0" borderId="0"/>
    <xf numFmtId="0" fontId="34" fillId="0" borderId="0"/>
    <xf numFmtId="0" fontId="33" fillId="0" borderId="0"/>
    <xf numFmtId="0" fontId="34" fillId="0" borderId="0"/>
    <xf numFmtId="0" fontId="33" fillId="0" borderId="0"/>
    <xf numFmtId="0" fontId="9" fillId="0" borderId="0"/>
    <xf numFmtId="0" fontId="33" fillId="0" borderId="0"/>
    <xf numFmtId="0" fontId="34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34" fillId="0" borderId="0"/>
    <xf numFmtId="0" fontId="9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34" fillId="0" borderId="0"/>
    <xf numFmtId="0" fontId="9" fillId="0" borderId="0"/>
    <xf numFmtId="0" fontId="33" fillId="0" borderId="0"/>
    <xf numFmtId="0" fontId="9" fillId="0" borderId="0"/>
    <xf numFmtId="0" fontId="34" fillId="0" borderId="0"/>
    <xf numFmtId="0" fontId="33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34" fillId="0" borderId="0"/>
    <xf numFmtId="0" fontId="33" fillId="0" borderId="0"/>
    <xf numFmtId="0" fontId="34" fillId="0" borderId="0"/>
    <xf numFmtId="0" fontId="33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9" fillId="0" borderId="0"/>
    <xf numFmtId="0" fontId="9" fillId="0" borderId="0"/>
    <xf numFmtId="0" fontId="33" fillId="0" borderId="0"/>
    <xf numFmtId="0" fontId="33" fillId="0" borderId="0"/>
    <xf numFmtId="0" fontId="34" fillId="0" borderId="0"/>
    <xf numFmtId="0" fontId="33" fillId="0" borderId="0"/>
    <xf numFmtId="0" fontId="9" fillId="0" borderId="0"/>
    <xf numFmtId="0" fontId="9" fillId="0" borderId="0"/>
    <xf numFmtId="0" fontId="3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4" fillId="0" borderId="0"/>
    <xf numFmtId="0" fontId="9" fillId="0" borderId="0"/>
    <xf numFmtId="0" fontId="9" fillId="0" borderId="0"/>
    <xf numFmtId="0" fontId="3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4" fillId="0" borderId="0"/>
    <xf numFmtId="0" fontId="9" fillId="0" borderId="0"/>
    <xf numFmtId="0" fontId="9" fillId="0" borderId="0"/>
    <xf numFmtId="0" fontId="9" fillId="0" borderId="0"/>
    <xf numFmtId="0" fontId="33" fillId="0" borderId="0"/>
    <xf numFmtId="0" fontId="33" fillId="0" borderId="0"/>
    <xf numFmtId="0" fontId="34" fillId="0" borderId="0"/>
    <xf numFmtId="0" fontId="33" fillId="0" borderId="0"/>
    <xf numFmtId="0" fontId="9" fillId="0" borderId="0"/>
    <xf numFmtId="0" fontId="34" fillId="0" borderId="0"/>
    <xf numFmtId="0" fontId="9" fillId="0" borderId="0"/>
    <xf numFmtId="0" fontId="33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3" fillId="0" borderId="0"/>
    <xf numFmtId="0" fontId="9" fillId="0" borderId="0"/>
    <xf numFmtId="0" fontId="33" fillId="0" borderId="0"/>
    <xf numFmtId="0" fontId="33" fillId="0" borderId="0"/>
    <xf numFmtId="0" fontId="34" fillId="0" borderId="0"/>
    <xf numFmtId="0" fontId="9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3" fillId="0" borderId="0"/>
    <xf numFmtId="0" fontId="9" fillId="0" borderId="0"/>
    <xf numFmtId="0" fontId="34" fillId="0" borderId="0"/>
    <xf numFmtId="0" fontId="9" fillId="0" borderId="0"/>
    <xf numFmtId="0" fontId="34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34" fillId="0" borderId="0"/>
    <xf numFmtId="0" fontId="9" fillId="0" borderId="0"/>
    <xf numFmtId="0" fontId="9" fillId="0" borderId="0"/>
    <xf numFmtId="0" fontId="34" fillId="0" borderId="0"/>
    <xf numFmtId="0" fontId="35" fillId="11" borderId="0"/>
    <xf numFmtId="0" fontId="33" fillId="0" borderId="0"/>
    <xf numFmtId="0" fontId="9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9" fillId="0" borderId="0"/>
    <xf numFmtId="0" fontId="34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9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9" fillId="0" borderId="0"/>
    <xf numFmtId="0" fontId="34" fillId="0" borderId="0"/>
    <xf numFmtId="0" fontId="33" fillId="0" borderId="0"/>
    <xf numFmtId="0" fontId="34" fillId="0" borderId="0"/>
    <xf numFmtId="0" fontId="9" fillId="0" borderId="0"/>
    <xf numFmtId="0" fontId="33" fillId="0" borderId="0"/>
    <xf numFmtId="0" fontId="9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9" fillId="0" borderId="0"/>
    <xf numFmtId="0" fontId="34" fillId="0" borderId="0"/>
    <xf numFmtId="0" fontId="33" fillId="0" borderId="0"/>
    <xf numFmtId="0" fontId="34" fillId="0" borderId="0"/>
    <xf numFmtId="0" fontId="33" fillId="0" borderId="0"/>
    <xf numFmtId="0" fontId="34" fillId="0" borderId="0"/>
    <xf numFmtId="0" fontId="9" fillId="0" borderId="0"/>
    <xf numFmtId="0" fontId="33" fillId="0" borderId="0"/>
    <xf numFmtId="9" fontId="9" fillId="0" borderId="0"/>
  </cellStyleXfs>
  <cellXfs count="156">
    <xf numFmtId="0" fontId="0" fillId="0" borderId="0" xfId="0"/>
    <xf numFmtId="0" fontId="0" fillId="2" borderId="0" xfId="0" applyFill="1" applyProtection="1">
      <protection hidden="1"/>
    </xf>
    <xf numFmtId="0" fontId="4" fillId="2" borderId="0" xfId="0" applyFont="1" applyFill="1" applyProtection="1">
      <protection hidden="1"/>
    </xf>
    <xf numFmtId="165" fontId="0" fillId="2" borderId="0" xfId="0" applyNumberFormat="1" applyFill="1" applyProtection="1">
      <protection hidden="1"/>
    </xf>
    <xf numFmtId="166" fontId="0" fillId="2" borderId="0" xfId="2" applyNumberFormat="1" applyFont="1" applyFill="1" applyBorder="1" applyProtection="1">
      <protection hidden="1"/>
    </xf>
    <xf numFmtId="0" fontId="2" fillId="2" borderId="0" xfId="0" applyFont="1" applyFill="1" applyProtection="1">
      <protection hidden="1"/>
    </xf>
    <xf numFmtId="0" fontId="5" fillId="3" borderId="0" xfId="0" applyFont="1" applyFill="1" applyProtection="1">
      <protection hidden="1"/>
    </xf>
    <xf numFmtId="0" fontId="4" fillId="3" borderId="0" xfId="0" applyFont="1" applyFill="1" applyProtection="1">
      <protection hidden="1"/>
    </xf>
    <xf numFmtId="0" fontId="0" fillId="3" borderId="0" xfId="0" applyFill="1" applyProtection="1">
      <protection hidden="1"/>
    </xf>
    <xf numFmtId="165" fontId="0" fillId="2" borderId="0" xfId="1" applyNumberFormat="1" applyFont="1" applyFill="1" applyBorder="1" applyAlignment="1" applyProtection="1">
      <alignment vertical="center"/>
      <protection hidden="1"/>
    </xf>
    <xf numFmtId="0" fontId="6" fillId="2" borderId="0" xfId="3" applyFill="1" applyProtection="1">
      <protection hidden="1"/>
    </xf>
    <xf numFmtId="0" fontId="7" fillId="2" borderId="0" xfId="4" applyFill="1" applyProtection="1">
      <protection hidden="1"/>
    </xf>
    <xf numFmtId="0" fontId="0" fillId="2" borderId="0" xfId="0" applyFill="1" applyAlignment="1" applyProtection="1">
      <alignment vertical="center"/>
      <protection hidden="1"/>
    </xf>
    <xf numFmtId="0" fontId="6" fillId="2" borderId="0" xfId="3" applyFill="1" applyAlignment="1" applyProtection="1">
      <alignment vertical="center"/>
      <protection hidden="1"/>
    </xf>
    <xf numFmtId="0" fontId="8" fillId="2" borderId="0" xfId="3" applyFont="1" applyFill="1" applyAlignment="1" applyProtection="1">
      <alignment vertical="center"/>
      <protection hidden="1"/>
    </xf>
    <xf numFmtId="0" fontId="9" fillId="2" borderId="0" xfId="3" applyFont="1" applyFill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1" fillId="4" borderId="1" xfId="3" applyFont="1" applyFill="1" applyBorder="1" applyAlignment="1" applyProtection="1">
      <alignment horizontal="center" vertical="center"/>
      <protection hidden="1"/>
    </xf>
    <xf numFmtId="169" fontId="12" fillId="5" borderId="2" xfId="6" applyNumberFormat="1" applyFont="1" applyFill="1" applyBorder="1" applyAlignment="1" applyProtection="1">
      <alignment vertical="center"/>
      <protection hidden="1"/>
    </xf>
    <xf numFmtId="0" fontId="14" fillId="2" borderId="0" xfId="3" applyFont="1" applyFill="1" applyAlignment="1" applyProtection="1">
      <alignment horizontal="left" vertical="center"/>
      <protection hidden="1"/>
    </xf>
    <xf numFmtId="169" fontId="14" fillId="6" borderId="0" xfId="6" applyNumberFormat="1" applyFont="1" applyFill="1" applyBorder="1" applyAlignment="1" applyProtection="1">
      <alignment vertical="center"/>
      <protection hidden="1"/>
    </xf>
    <xf numFmtId="0" fontId="12" fillId="2" borderId="0" xfId="3" applyFont="1" applyFill="1" applyAlignment="1" applyProtection="1">
      <alignment horizontal="center"/>
      <protection hidden="1"/>
    </xf>
    <xf numFmtId="169" fontId="12" fillId="0" borderId="0" xfId="6" applyNumberFormat="1" applyFont="1" applyFill="1" applyBorder="1" applyProtection="1">
      <protection hidden="1"/>
    </xf>
    <xf numFmtId="170" fontId="0" fillId="2" borderId="0" xfId="0" applyNumberFormat="1" applyFill="1" applyProtection="1">
      <protection hidden="1"/>
    </xf>
    <xf numFmtId="0" fontId="9" fillId="2" borderId="0" xfId="3" applyFont="1" applyFill="1" applyProtection="1">
      <protection hidden="1"/>
    </xf>
    <xf numFmtId="0" fontId="13" fillId="2" borderId="0" xfId="3" applyFont="1" applyFill="1" applyProtection="1">
      <protection hidden="1"/>
    </xf>
    <xf numFmtId="0" fontId="11" fillId="4" borderId="3" xfId="3" applyFont="1" applyFill="1" applyBorder="1" applyAlignment="1" applyProtection="1">
      <alignment horizontal="center" vertical="center"/>
      <protection hidden="1"/>
    </xf>
    <xf numFmtId="0" fontId="11" fillId="4" borderId="4" xfId="3" applyFont="1" applyFill="1" applyBorder="1" applyProtection="1">
      <protection hidden="1"/>
    </xf>
    <xf numFmtId="0" fontId="15" fillId="2" borderId="0" xfId="0" applyFont="1" applyFill="1" applyAlignment="1" applyProtection="1">
      <alignment vertical="center"/>
      <protection hidden="1"/>
    </xf>
    <xf numFmtId="0" fontId="16" fillId="2" borderId="0" xfId="3" applyFont="1" applyFill="1" applyProtection="1">
      <protection hidden="1"/>
    </xf>
    <xf numFmtId="0" fontId="14" fillId="2" borderId="0" xfId="3" applyFont="1" applyFill="1" applyAlignment="1" applyProtection="1">
      <alignment horizontal="left"/>
      <protection hidden="1"/>
    </xf>
    <xf numFmtId="169" fontId="14" fillId="6" borderId="0" xfId="6" applyNumberFormat="1" applyFont="1" applyFill="1" applyBorder="1" applyProtection="1">
      <protection hidden="1"/>
    </xf>
    <xf numFmtId="0" fontId="12" fillId="5" borderId="5" xfId="3" applyFont="1" applyFill="1" applyBorder="1" applyAlignment="1" applyProtection="1">
      <alignment horizontal="center"/>
      <protection hidden="1"/>
    </xf>
    <xf numFmtId="10" fontId="12" fillId="5" borderId="6" xfId="3" applyNumberFormat="1" applyFont="1" applyFill="1" applyBorder="1" applyAlignment="1" applyProtection="1">
      <alignment horizontal="center"/>
      <protection hidden="1"/>
    </xf>
    <xf numFmtId="0" fontId="18" fillId="4" borderId="1" xfId="3" applyFont="1" applyFill="1" applyBorder="1" applyAlignment="1" applyProtection="1">
      <alignment vertical="center"/>
      <protection hidden="1"/>
    </xf>
    <xf numFmtId="0" fontId="18" fillId="4" borderId="7" xfId="3" applyFont="1" applyFill="1" applyBorder="1" applyAlignment="1" applyProtection="1">
      <alignment vertical="center"/>
      <protection hidden="1"/>
    </xf>
    <xf numFmtId="10" fontId="19" fillId="7" borderId="2" xfId="3" applyNumberFormat="1" applyFont="1" applyFill="1" applyBorder="1" applyAlignment="1" applyProtection="1">
      <alignment horizontal="center" vertical="center"/>
      <protection locked="0" hidden="1"/>
    </xf>
    <xf numFmtId="171" fontId="13" fillId="2" borderId="0" xfId="3" applyNumberFormat="1" applyFont="1" applyFill="1" applyProtection="1">
      <protection hidden="1"/>
    </xf>
    <xf numFmtId="0" fontId="6" fillId="0" borderId="0" xfId="3" applyProtection="1">
      <protection hidden="1"/>
    </xf>
    <xf numFmtId="10" fontId="0" fillId="0" borderId="0" xfId="0" applyNumberFormat="1" applyProtection="1">
      <protection hidden="1"/>
    </xf>
    <xf numFmtId="14" fontId="0" fillId="0" borderId="5" xfId="0" applyNumberFormat="1" applyBorder="1" applyAlignment="1" applyProtection="1">
      <alignment horizontal="center"/>
      <protection hidden="1"/>
    </xf>
    <xf numFmtId="0" fontId="12" fillId="5" borderId="5" xfId="3" applyFont="1" applyFill="1" applyBorder="1" applyAlignment="1" applyProtection="1">
      <alignment horizontal="center" vertical="center" wrapText="1"/>
      <protection hidden="1"/>
    </xf>
    <xf numFmtId="0" fontId="14" fillId="5" borderId="9" xfId="3" applyFont="1" applyFill="1" applyBorder="1" applyAlignment="1" applyProtection="1">
      <alignment horizontal="left" vertical="center"/>
      <protection hidden="1"/>
    </xf>
    <xf numFmtId="0" fontId="0" fillId="5" borderId="10" xfId="0" applyFill="1" applyBorder="1" applyProtection="1">
      <protection hidden="1"/>
    </xf>
    <xf numFmtId="0" fontId="0" fillId="0" borderId="0" xfId="0" applyAlignment="1" applyProtection="1">
      <alignment vertical="center"/>
      <protection hidden="1"/>
    </xf>
    <xf numFmtId="2" fontId="12" fillId="5" borderId="6" xfId="2" applyNumberFormat="1" applyFont="1" applyFill="1" applyBorder="1" applyAlignment="1" applyProtection="1">
      <alignment horizontal="center" vertical="center"/>
      <protection hidden="1"/>
    </xf>
    <xf numFmtId="0" fontId="12" fillId="5" borderId="9" xfId="3" applyFont="1" applyFill="1" applyBorder="1" applyAlignment="1" applyProtection="1">
      <alignment horizontal="center" vertical="center" wrapText="1"/>
      <protection hidden="1"/>
    </xf>
    <xf numFmtId="1" fontId="12" fillId="5" borderId="11" xfId="2" applyNumberFormat="1" applyFont="1" applyFill="1" applyBorder="1" applyAlignment="1" applyProtection="1">
      <alignment horizontal="center" vertical="center"/>
      <protection hidden="1"/>
    </xf>
    <xf numFmtId="0" fontId="18" fillId="4" borderId="7" xfId="3" applyFont="1" applyFill="1" applyBorder="1" applyAlignment="1" applyProtection="1">
      <alignment horizontal="left" vertical="center"/>
      <protection hidden="1"/>
    </xf>
    <xf numFmtId="0" fontId="3" fillId="4" borderId="7" xfId="0" applyFont="1" applyFill="1" applyBorder="1" applyProtection="1">
      <protection hidden="1"/>
    </xf>
    <xf numFmtId="10" fontId="6" fillId="2" borderId="0" xfId="3" applyNumberFormat="1" applyFill="1" applyProtection="1">
      <protection hidden="1"/>
    </xf>
    <xf numFmtId="0" fontId="0" fillId="3" borderId="0" xfId="0" applyFill="1" applyAlignment="1" applyProtection="1">
      <alignment vertical="center"/>
      <protection hidden="1"/>
    </xf>
    <xf numFmtId="10" fontId="9" fillId="0" borderId="0" xfId="8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173" fontId="12" fillId="5" borderId="10" xfId="7" applyNumberFormat="1" applyFont="1" applyFill="1" applyBorder="1" applyAlignment="1" applyProtection="1">
      <alignment vertical="center"/>
      <protection hidden="1"/>
    </xf>
    <xf numFmtId="10" fontId="12" fillId="5" borderId="11" xfId="2" applyNumberFormat="1" applyFont="1" applyFill="1" applyBorder="1" applyAlignment="1" applyProtection="1">
      <alignment vertical="center"/>
      <protection hidden="1"/>
    </xf>
    <xf numFmtId="0" fontId="22" fillId="0" borderId="0" xfId="0" applyFont="1" applyProtection="1">
      <protection hidden="1"/>
    </xf>
    <xf numFmtId="0" fontId="2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17" fillId="0" borderId="0" xfId="0" applyFont="1" applyAlignment="1" applyProtection="1">
      <alignment horizontal="center"/>
      <protection hidden="1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0" fontId="0" fillId="2" borderId="8" xfId="0" applyFill="1" applyBorder="1" applyAlignment="1" applyProtection="1">
      <alignment horizontal="center" vertical="center" wrapText="1"/>
      <protection hidden="1"/>
    </xf>
    <xf numFmtId="0" fontId="0" fillId="2" borderId="4" xfId="0" applyFill="1" applyBorder="1" applyAlignment="1" applyProtection="1">
      <alignment horizontal="center" vertical="center" wrapText="1"/>
      <protection hidden="1"/>
    </xf>
    <xf numFmtId="14" fontId="0" fillId="0" borderId="0" xfId="0" applyNumberFormat="1" applyAlignment="1" applyProtection="1">
      <alignment horizontal="center"/>
      <protection hidden="1"/>
    </xf>
    <xf numFmtId="0" fontId="18" fillId="4" borderId="1" xfId="3" applyFont="1" applyFill="1" applyBorder="1" applyAlignment="1" applyProtection="1">
      <alignment horizontal="center" vertical="center"/>
      <protection hidden="1"/>
    </xf>
    <xf numFmtId="0" fontId="18" fillId="4" borderId="7" xfId="3" applyFont="1" applyFill="1" applyBorder="1" applyAlignment="1" applyProtection="1">
      <alignment horizontal="center" vertical="center"/>
      <protection hidden="1"/>
    </xf>
    <xf numFmtId="0" fontId="18" fillId="4" borderId="2" xfId="3" applyFont="1" applyFill="1" applyBorder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0" fontId="2" fillId="2" borderId="5" xfId="0" applyFont="1" applyFill="1" applyBorder="1" applyAlignment="1" applyProtection="1">
      <alignment vertical="top" wrapText="1"/>
      <protection hidden="1"/>
    </xf>
    <xf numFmtId="0" fontId="2" fillId="2" borderId="0" xfId="0" applyFont="1" applyFill="1" applyAlignment="1" applyProtection="1">
      <alignment vertical="top" wrapText="1"/>
      <protection hidden="1"/>
    </xf>
    <xf numFmtId="165" fontId="10" fillId="0" borderId="0" xfId="5" applyNumberFormat="1" applyFont="1" applyBorder="1" applyProtection="1">
      <protection hidden="1"/>
    </xf>
    <xf numFmtId="172" fontId="0" fillId="0" borderId="6" xfId="0" applyNumberFormat="1" applyBorder="1" applyProtection="1">
      <protection hidden="1"/>
    </xf>
    <xf numFmtId="0" fontId="17" fillId="0" borderId="0" xfId="0" applyFont="1" applyProtection="1">
      <protection hidden="1"/>
    </xf>
    <xf numFmtId="172" fontId="0" fillId="0" borderId="0" xfId="0" applyNumberFormat="1" applyProtection="1">
      <protection hidden="1"/>
    </xf>
    <xf numFmtId="172" fontId="17" fillId="0" borderId="0" xfId="0" applyNumberFormat="1" applyFont="1" applyAlignment="1" applyProtection="1">
      <alignment horizontal="center"/>
      <protection hidden="1"/>
    </xf>
    <xf numFmtId="14" fontId="17" fillId="5" borderId="5" xfId="0" applyNumberFormat="1" applyFont="1" applyFill="1" applyBorder="1" applyAlignment="1" applyProtection="1">
      <alignment horizontal="center"/>
      <protection hidden="1"/>
    </xf>
    <xf numFmtId="0" fontId="17" fillId="5" borderId="0" xfId="0" applyFont="1" applyFill="1" applyAlignment="1" applyProtection="1">
      <alignment horizontal="center"/>
      <protection hidden="1"/>
    </xf>
    <xf numFmtId="172" fontId="17" fillId="5" borderId="0" xfId="0" applyNumberFormat="1" applyFont="1" applyFill="1" applyAlignment="1" applyProtection="1">
      <alignment horizontal="center"/>
      <protection hidden="1"/>
    </xf>
    <xf numFmtId="169" fontId="17" fillId="5" borderId="6" xfId="0" applyNumberFormat="1" applyFont="1" applyFill="1" applyBorder="1" applyAlignment="1" applyProtection="1">
      <alignment horizontal="center"/>
      <protection hidden="1"/>
    </xf>
    <xf numFmtId="14" fontId="17" fillId="0" borderId="5" xfId="0" applyNumberFormat="1" applyFont="1" applyBorder="1" applyAlignment="1" applyProtection="1">
      <alignment horizontal="center"/>
      <protection hidden="1"/>
    </xf>
    <xf numFmtId="169" fontId="17" fillId="0" borderId="6" xfId="0" applyNumberFormat="1" applyFont="1" applyBorder="1" applyAlignment="1" applyProtection="1">
      <alignment horizontal="center"/>
      <protection hidden="1"/>
    </xf>
    <xf numFmtId="165" fontId="25" fillId="0" borderId="5" xfId="5" applyNumberFormat="1" applyFont="1" applyBorder="1" applyProtection="1">
      <protection hidden="1"/>
    </xf>
    <xf numFmtId="165" fontId="26" fillId="0" borderId="0" xfId="5" applyNumberFormat="1" applyFont="1" applyBorder="1" applyProtection="1">
      <protection hidden="1"/>
    </xf>
    <xf numFmtId="172" fontId="27" fillId="0" borderId="0" xfId="0" applyNumberFormat="1" applyFont="1" applyProtection="1">
      <protection hidden="1"/>
    </xf>
    <xf numFmtId="175" fontId="2" fillId="0" borderId="0" xfId="0" applyNumberFormat="1" applyFont="1" applyAlignment="1" applyProtection="1">
      <alignment horizontal="center"/>
      <protection hidden="1"/>
    </xf>
    <xf numFmtId="174" fontId="9" fillId="0" borderId="0" xfId="8" applyNumberFormat="1" applyFont="1" applyAlignment="1" applyProtection="1">
      <alignment horizontal="center"/>
      <protection hidden="1"/>
    </xf>
    <xf numFmtId="174" fontId="10" fillId="0" borderId="0" xfId="9" applyNumberFormat="1" applyFont="1" applyBorder="1" applyProtection="1">
      <protection hidden="1"/>
    </xf>
    <xf numFmtId="169" fontId="0" fillId="0" borderId="0" xfId="0" applyNumberFormat="1" applyProtection="1">
      <protection hidden="1"/>
    </xf>
    <xf numFmtId="176" fontId="0" fillId="0" borderId="0" xfId="0" applyNumberFormat="1" applyProtection="1">
      <protection hidden="1"/>
    </xf>
    <xf numFmtId="172" fontId="0" fillId="5" borderId="0" xfId="0" applyNumberFormat="1" applyFill="1" applyProtection="1">
      <protection hidden="1"/>
    </xf>
    <xf numFmtId="169" fontId="0" fillId="5" borderId="6" xfId="0" applyNumberFormat="1" applyFill="1" applyBorder="1" applyProtection="1">
      <protection hidden="1"/>
    </xf>
    <xf numFmtId="169" fontId="0" fillId="0" borderId="6" xfId="0" applyNumberFormat="1" applyBorder="1" applyProtection="1">
      <protection hidden="1"/>
    </xf>
    <xf numFmtId="172" fontId="2" fillId="0" borderId="5" xfId="0" applyNumberFormat="1" applyFont="1" applyBorder="1" applyProtection="1">
      <protection hidden="1"/>
    </xf>
    <xf numFmtId="172" fontId="1" fillId="0" borderId="0" xfId="0" applyNumberFormat="1" applyFont="1" applyProtection="1">
      <protection hidden="1"/>
    </xf>
    <xf numFmtId="14" fontId="28" fillId="4" borderId="1" xfId="0" applyNumberFormat="1" applyFont="1" applyFill="1" applyBorder="1" applyAlignment="1" applyProtection="1">
      <alignment horizontal="center"/>
      <protection hidden="1"/>
    </xf>
    <xf numFmtId="172" fontId="28" fillId="4" borderId="7" xfId="0" applyNumberFormat="1" applyFont="1" applyFill="1" applyBorder="1" applyProtection="1">
      <protection hidden="1"/>
    </xf>
    <xf numFmtId="169" fontId="0" fillId="8" borderId="2" xfId="0" applyNumberFormat="1" applyFill="1" applyBorder="1" applyProtection="1">
      <protection hidden="1"/>
    </xf>
    <xf numFmtId="14" fontId="29" fillId="4" borderId="1" xfId="0" applyNumberFormat="1" applyFont="1" applyFill="1" applyBorder="1" applyAlignment="1" applyProtection="1">
      <alignment horizontal="center"/>
      <protection hidden="1"/>
    </xf>
    <xf numFmtId="172" fontId="3" fillId="9" borderId="9" xfId="0" applyNumberFormat="1" applyFont="1" applyFill="1" applyBorder="1" applyProtection="1">
      <protection hidden="1"/>
    </xf>
    <xf numFmtId="0" fontId="3" fillId="9" borderId="10" xfId="0" applyFont="1" applyFill="1" applyBorder="1" applyProtection="1">
      <protection hidden="1"/>
    </xf>
    <xf numFmtId="165" fontId="3" fillId="9" borderId="10" xfId="0" applyNumberFormat="1" applyFont="1" applyFill="1" applyBorder="1" applyProtection="1">
      <protection hidden="1"/>
    </xf>
    <xf numFmtId="0" fontId="3" fillId="9" borderId="11" xfId="0" applyFont="1" applyFill="1" applyBorder="1" applyProtection="1">
      <protection hidden="1"/>
    </xf>
    <xf numFmtId="172" fontId="2" fillId="0" borderId="0" xfId="0" applyNumberFormat="1" applyFont="1" applyProtection="1">
      <protection hidden="1"/>
    </xf>
    <xf numFmtId="175" fontId="0" fillId="0" borderId="0" xfId="0" applyNumberFormat="1" applyAlignment="1" applyProtection="1">
      <alignment horizontal="center"/>
      <protection hidden="1"/>
    </xf>
    <xf numFmtId="172" fontId="17" fillId="0" borderId="0" xfId="0" applyNumberFormat="1" applyFont="1" applyProtection="1">
      <protection hidden="1"/>
    </xf>
    <xf numFmtId="175" fontId="2" fillId="0" borderId="0" xfId="0" applyNumberFormat="1" applyFont="1" applyAlignment="1" applyProtection="1">
      <alignment horizontal="left"/>
      <protection hidden="1"/>
    </xf>
    <xf numFmtId="0" fontId="17" fillId="0" borderId="0" xfId="0" applyFont="1" applyAlignment="1" applyProtection="1">
      <alignment wrapText="1"/>
      <protection hidden="1"/>
    </xf>
    <xf numFmtId="0" fontId="18" fillId="4" borderId="12" xfId="3" applyFont="1" applyFill="1" applyBorder="1" applyAlignment="1" applyProtection="1">
      <alignment horizontal="center" vertical="center"/>
      <protection hidden="1"/>
    </xf>
    <xf numFmtId="0" fontId="15" fillId="2" borderId="0" xfId="0" applyFont="1" applyFill="1" applyAlignment="1" applyProtection="1">
      <alignment horizontal="center" vertical="center"/>
      <protection hidden="1"/>
    </xf>
    <xf numFmtId="0" fontId="11" fillId="4" borderId="3" xfId="3" applyFont="1" applyFill="1" applyBorder="1" applyAlignment="1" applyProtection="1">
      <alignment horizontal="left" vertical="center"/>
      <protection hidden="1"/>
    </xf>
    <xf numFmtId="0" fontId="3" fillId="4" borderId="8" xfId="0" applyFont="1" applyFill="1" applyBorder="1" applyAlignment="1" applyProtection="1">
      <alignment vertical="center"/>
      <protection hidden="1"/>
    </xf>
    <xf numFmtId="0" fontId="14" fillId="5" borderId="3" xfId="3" applyFont="1" applyFill="1" applyBorder="1" applyAlignment="1" applyProtection="1">
      <alignment horizontal="left" vertical="center"/>
      <protection hidden="1"/>
    </xf>
    <xf numFmtId="0" fontId="1" fillId="5" borderId="8" xfId="0" applyFont="1" applyFill="1" applyBorder="1" applyProtection="1">
      <protection hidden="1"/>
    </xf>
    <xf numFmtId="10" fontId="12" fillId="5" borderId="8" xfId="2" applyNumberFormat="1" applyFont="1" applyFill="1" applyBorder="1" applyAlignment="1" applyProtection="1">
      <alignment vertical="center"/>
      <protection hidden="1"/>
    </xf>
    <xf numFmtId="10" fontId="12" fillId="5" borderId="4" xfId="2" applyNumberFormat="1" applyFont="1" applyFill="1" applyBorder="1" applyAlignment="1" applyProtection="1">
      <alignment vertical="center"/>
      <protection hidden="1"/>
    </xf>
    <xf numFmtId="0" fontId="30" fillId="2" borderId="0" xfId="0" applyFont="1" applyFill="1" applyProtection="1">
      <protection hidden="1"/>
    </xf>
    <xf numFmtId="0" fontId="1" fillId="0" borderId="0" xfId="0" applyFont="1" applyProtection="1">
      <protection hidden="1"/>
    </xf>
    <xf numFmtId="0" fontId="1" fillId="2" borderId="0" xfId="0" applyFont="1" applyFill="1" applyProtection="1">
      <protection hidden="1"/>
    </xf>
    <xf numFmtId="0" fontId="18" fillId="4" borderId="1" xfId="3" applyFont="1" applyFill="1" applyBorder="1" applyAlignment="1" applyProtection="1">
      <alignment horizontal="left" vertical="center"/>
      <protection hidden="1"/>
    </xf>
    <xf numFmtId="167" fontId="6" fillId="2" borderId="0" xfId="1" applyFont="1" applyFill="1" applyBorder="1" applyAlignment="1" applyProtection="1">
      <alignment vertical="center"/>
      <protection hidden="1"/>
    </xf>
    <xf numFmtId="10" fontId="0" fillId="2" borderId="0" xfId="2" applyNumberFormat="1" applyFont="1" applyFill="1" applyBorder="1" applyAlignment="1" applyProtection="1">
      <alignment vertical="center"/>
      <protection hidden="1"/>
    </xf>
    <xf numFmtId="9" fontId="0" fillId="0" borderId="0" xfId="2" applyFont="1" applyBorder="1" applyProtection="1">
      <protection hidden="1"/>
    </xf>
    <xf numFmtId="164" fontId="31" fillId="0" borderId="0" xfId="0" applyNumberFormat="1" applyFont="1" applyAlignment="1">
      <alignment horizontal="center"/>
    </xf>
    <xf numFmtId="164" fontId="31" fillId="0" borderId="0" xfId="1" applyNumberFormat="1" applyFont="1" applyAlignment="1">
      <alignment horizontal="center"/>
    </xf>
    <xf numFmtId="10" fontId="31" fillId="0" borderId="0" xfId="1" applyNumberFormat="1" applyFont="1" applyAlignment="1">
      <alignment horizontal="center"/>
    </xf>
    <xf numFmtId="168" fontId="13" fillId="2" borderId="0" xfId="3" applyNumberFormat="1" applyFont="1" applyFill="1" applyProtection="1">
      <protection hidden="1"/>
    </xf>
    <xf numFmtId="172" fontId="0" fillId="3" borderId="0" xfId="0" applyNumberFormat="1" applyFill="1" applyProtection="1">
      <protection hidden="1"/>
    </xf>
    <xf numFmtId="10" fontId="0" fillId="0" borderId="0" xfId="0" applyNumberFormat="1" applyAlignment="1" applyProtection="1">
      <alignment vertical="center"/>
      <protection hidden="1"/>
    </xf>
    <xf numFmtId="0" fontId="12" fillId="5" borderId="1" xfId="3" applyFont="1" applyFill="1" applyBorder="1" applyAlignment="1" applyProtection="1">
      <alignment horizontal="left" vertical="center"/>
      <protection hidden="1"/>
    </xf>
    <xf numFmtId="0" fontId="0" fillId="5" borderId="7" xfId="0" applyFill="1" applyBorder="1" applyAlignment="1" applyProtection="1">
      <alignment vertical="center"/>
      <protection hidden="1"/>
    </xf>
    <xf numFmtId="14" fontId="12" fillId="5" borderId="2" xfId="3" applyNumberFormat="1" applyFont="1" applyFill="1" applyBorder="1" applyAlignment="1" applyProtection="1">
      <alignment horizontal="center" vertical="center"/>
      <protection hidden="1"/>
    </xf>
    <xf numFmtId="10" fontId="11" fillId="4" borderId="4" xfId="3" applyNumberFormat="1" applyFont="1" applyFill="1" applyBorder="1" applyAlignment="1" applyProtection="1">
      <alignment horizontal="right" vertical="center"/>
      <protection hidden="1"/>
    </xf>
    <xf numFmtId="14" fontId="10" fillId="5" borderId="5" xfId="0" applyNumberFormat="1" applyFont="1" applyFill="1" applyBorder="1" applyAlignment="1" applyProtection="1">
      <alignment horizontal="center"/>
      <protection hidden="1"/>
    </xf>
    <xf numFmtId="16" fontId="0" fillId="3" borderId="0" xfId="0" applyNumberFormat="1" applyFill="1" applyProtection="1">
      <protection hidden="1"/>
    </xf>
    <xf numFmtId="16" fontId="31" fillId="2" borderId="0" xfId="0" applyNumberFormat="1" applyFont="1" applyFill="1" applyProtection="1">
      <protection hidden="1"/>
    </xf>
    <xf numFmtId="0" fontId="31" fillId="2" borderId="0" xfId="0" applyFont="1" applyFill="1" applyProtection="1">
      <protection hidden="1"/>
    </xf>
    <xf numFmtId="174" fontId="12" fillId="10" borderId="12" xfId="3" applyNumberFormat="1" applyFont="1" applyFill="1" applyBorder="1" applyAlignment="1" applyProtection="1">
      <alignment horizontal="center" vertical="center"/>
      <protection locked="0" hidden="1"/>
    </xf>
    <xf numFmtId="167" fontId="0" fillId="2" borderId="0" xfId="1" applyFont="1" applyFill="1" applyBorder="1" applyProtection="1">
      <protection hidden="1"/>
    </xf>
    <xf numFmtId="2" fontId="6" fillId="2" borderId="0" xfId="3" applyNumberFormat="1" applyFill="1" applyProtection="1">
      <protection hidden="1"/>
    </xf>
    <xf numFmtId="3" fontId="0" fillId="0" borderId="0" xfId="0" applyNumberFormat="1" applyProtection="1">
      <protection hidden="1"/>
    </xf>
    <xf numFmtId="172" fontId="27" fillId="7" borderId="0" xfId="0" applyNumberFormat="1" applyFont="1" applyFill="1" applyProtection="1">
      <protection hidden="1"/>
    </xf>
    <xf numFmtId="172" fontId="36" fillId="7" borderId="0" xfId="0" applyNumberFormat="1" applyFont="1" applyFill="1" applyProtection="1">
      <protection hidden="1"/>
    </xf>
    <xf numFmtId="174" fontId="19" fillId="7" borderId="2" xfId="3" applyNumberFormat="1" applyFont="1" applyFill="1" applyBorder="1" applyAlignment="1" applyProtection="1">
      <alignment horizontal="center" vertical="center"/>
      <protection locked="0" hidden="1"/>
    </xf>
    <xf numFmtId="169" fontId="0" fillId="2" borderId="0" xfId="0" applyNumberFormat="1" applyFill="1" applyProtection="1">
      <protection hidden="1"/>
    </xf>
    <xf numFmtId="177" fontId="12" fillId="5" borderId="6" xfId="3" applyNumberFormat="1" applyFont="1" applyFill="1" applyBorder="1" applyAlignment="1" applyProtection="1">
      <alignment horizontal="center" vertical="center" wrapText="1"/>
      <protection hidden="1"/>
    </xf>
    <xf numFmtId="178" fontId="37" fillId="9" borderId="10" xfId="0" applyNumberFormat="1" applyFont="1" applyFill="1" applyBorder="1" applyProtection="1">
      <protection hidden="1"/>
    </xf>
    <xf numFmtId="14" fontId="0" fillId="2" borderId="0" xfId="1" applyNumberFormat="1" applyFont="1" applyFill="1" applyBorder="1" applyAlignment="1" applyProtection="1">
      <alignment vertical="center"/>
      <protection hidden="1"/>
    </xf>
    <xf numFmtId="1" fontId="6" fillId="2" borderId="0" xfId="3" applyNumberFormat="1" applyFill="1" applyProtection="1">
      <protection hidden="1"/>
    </xf>
    <xf numFmtId="173" fontId="12" fillId="5" borderId="11" xfId="7" applyNumberFormat="1" applyFont="1" applyFill="1" applyBorder="1" applyAlignment="1" applyProtection="1">
      <alignment vertical="center"/>
      <protection hidden="1"/>
    </xf>
    <xf numFmtId="174" fontId="12" fillId="12" borderId="12" xfId="3" applyNumberFormat="1" applyFont="1" applyFill="1" applyBorder="1" applyAlignment="1" applyProtection="1">
      <alignment horizontal="center" vertical="center"/>
      <protection locked="0" hidden="1"/>
    </xf>
    <xf numFmtId="0" fontId="21" fillId="5" borderId="0" xfId="0" applyFont="1" applyFill="1" applyAlignment="1" applyProtection="1">
      <alignment horizontal="center" vertical="top" wrapText="1"/>
      <protection hidden="1"/>
    </xf>
    <xf numFmtId="0" fontId="17" fillId="0" borderId="0" xfId="0" applyFont="1" applyAlignment="1" applyProtection="1">
      <alignment horizontal="center" wrapText="1"/>
      <protection hidden="1"/>
    </xf>
    <xf numFmtId="0" fontId="17" fillId="0" borderId="0" xfId="0" applyFont="1" applyAlignment="1" applyProtection="1">
      <alignment horizontal="center" vertical="center" wrapText="1"/>
      <protection hidden="1"/>
    </xf>
    <xf numFmtId="0" fontId="24" fillId="5" borderId="3" xfId="3" applyFont="1" applyFill="1" applyBorder="1" applyAlignment="1" applyProtection="1">
      <alignment horizontal="center" vertical="center"/>
      <protection hidden="1"/>
    </xf>
    <xf numFmtId="0" fontId="24" fillId="5" borderId="8" xfId="3" applyFont="1" applyFill="1" applyBorder="1" applyAlignment="1" applyProtection="1">
      <alignment horizontal="center" vertical="center"/>
      <protection hidden="1"/>
    </xf>
    <xf numFmtId="0" fontId="24" fillId="5" borderId="4" xfId="3" applyFont="1" applyFill="1" applyBorder="1" applyAlignment="1" applyProtection="1">
      <alignment horizontal="center" vertical="center"/>
      <protection hidden="1"/>
    </xf>
  </cellXfs>
  <cellStyles count="241">
    <cellStyle name="Millares" xfId="1" builtinId="3"/>
    <cellStyle name="Millares 2" xfId="5" xr:uid="{EFBF25DE-3C4F-4D23-AC96-A7923F69092E}"/>
    <cellStyle name="Millares_Calculadora Garbarino 45_v1" xfId="7" xr:uid="{2527ED77-1FB9-4608-8E68-69450AFD099C}"/>
    <cellStyle name="Moneda_Calculadora Garbarino 45_v1" xfId="6" xr:uid="{C79AFC15-557D-43D4-8747-E8987B8D2D8D}"/>
    <cellStyle name="Normal" xfId="0" builtinId="0"/>
    <cellStyle name="Normal 10" xfId="10" xr:uid="{7FBCDE06-8037-4106-B88C-8CB7797F7838}"/>
    <cellStyle name="Normal 100" xfId="11" xr:uid="{43018C4B-087B-479F-B43D-010ED71A06D6}"/>
    <cellStyle name="Normal 101" xfId="12" xr:uid="{67DE023D-8B6C-45B2-B170-E1062F323CB7}"/>
    <cellStyle name="Normal 102" xfId="13" xr:uid="{5BEB950B-C564-437A-BA61-CEA615BCC961}"/>
    <cellStyle name="Normal 103" xfId="14" xr:uid="{21BF98A7-8FA5-4DFA-927D-8D818AC5C079}"/>
    <cellStyle name="Normal 104" xfId="15" xr:uid="{B7BF6FA4-D12E-4525-9D98-147B7DA166EB}"/>
    <cellStyle name="Normal 105" xfId="16" xr:uid="{4839B328-667B-46E8-A421-159D9F4EA32C}"/>
    <cellStyle name="Normal 106" xfId="17" xr:uid="{9A97598E-B764-45D4-BE98-D0750DB6308C}"/>
    <cellStyle name="Normal 107" xfId="18" xr:uid="{320EBEF3-1431-4B0F-B3CE-D3CE461BF1E9}"/>
    <cellStyle name="Normal 108" xfId="19" xr:uid="{D8BC639D-9457-4390-8362-15A4871FBA76}"/>
    <cellStyle name="Normal 109" xfId="20" xr:uid="{DD9E05F9-259B-4CE3-B30B-374733F002DB}"/>
    <cellStyle name="Normal 11" xfId="21" xr:uid="{CB5FDFF1-8E23-4BE2-9740-3A939CF8DC55}"/>
    <cellStyle name="Normal 110" xfId="22" xr:uid="{2E34BEA5-37F4-417B-A702-B51249D2D72D}"/>
    <cellStyle name="Normal 111" xfId="23" xr:uid="{F88E721A-EBB3-41DC-88AE-C94CD01C16BE}"/>
    <cellStyle name="Normal 112" xfId="24" xr:uid="{E67F39AC-DAB9-4C25-8C14-41617D8803FD}"/>
    <cellStyle name="Normal 113" xfId="25" xr:uid="{3A53FA19-F9E2-4E42-8C72-32E264B1AD67}"/>
    <cellStyle name="Normal 114" xfId="26" xr:uid="{993E824A-5D29-4B27-A2D4-41EEF1E1786A}"/>
    <cellStyle name="Normal 115" xfId="27" xr:uid="{30250FAF-DA78-42DF-9F88-3B1C8DEF46D3}"/>
    <cellStyle name="Normal 116" xfId="28" xr:uid="{621340D2-8BAF-4F8B-943D-BD3E4E354397}"/>
    <cellStyle name="Normal 117" xfId="29" xr:uid="{9BCC5B75-68E2-4239-8B96-CD834849D5C8}"/>
    <cellStyle name="Normal 118" xfId="30" xr:uid="{E2E6AC9A-2F21-4665-99D4-B5E993EDE9A7}"/>
    <cellStyle name="Normal 119" xfId="31" xr:uid="{4F536EC6-3254-45B0-918B-4CC0A197C228}"/>
    <cellStyle name="Normal 12" xfId="32" xr:uid="{22CDAA10-A16F-45D2-8C5D-F348FF3A28F0}"/>
    <cellStyle name="Normal 120" xfId="33" xr:uid="{DDB960D5-65B7-4304-8457-1843D29219B6}"/>
    <cellStyle name="Normal 121" xfId="34" xr:uid="{10A9EEA2-C258-4AAF-87B9-BDF971FB4A85}"/>
    <cellStyle name="Normal 122" xfId="35" xr:uid="{7495C18C-BB4C-4BC1-BCAF-66E4F2DC80FB}"/>
    <cellStyle name="Normal 123" xfId="36" xr:uid="{ADC61E5D-146F-4B46-B3D3-886558017E9D}"/>
    <cellStyle name="Normal 124" xfId="37" xr:uid="{E97A1FEC-6B5A-4E36-8EA6-F23906468599}"/>
    <cellStyle name="Normal 125" xfId="38" xr:uid="{03B33180-B5EE-4BAD-8003-0424E4B87D54}"/>
    <cellStyle name="Normal 126" xfId="39" xr:uid="{9C381F95-93DC-419A-BD0E-3FC7A6C9E80B}"/>
    <cellStyle name="Normal 127" xfId="40" xr:uid="{9EDBF7AC-5EDE-43E7-84B9-FA65F65C29A4}"/>
    <cellStyle name="Normal 128" xfId="41" xr:uid="{8FEEC8F6-65F3-46EF-A886-BEEB68188FE0}"/>
    <cellStyle name="Normal 129" xfId="42" xr:uid="{36ED76C4-238F-47E0-843B-41AF730ECFC8}"/>
    <cellStyle name="Normal 13" xfId="43" xr:uid="{FBFB7FC8-184A-4EE6-A40F-0C0817B9DAEF}"/>
    <cellStyle name="Normal 130" xfId="44" xr:uid="{1C64AC92-EE86-4E1D-94A0-332E0C57E72C}"/>
    <cellStyle name="Normal 131" xfId="45" xr:uid="{133CC533-CCF8-4D5A-99D4-20BA8DF66A35}"/>
    <cellStyle name="Normal 132" xfId="46" xr:uid="{48154BF9-7CEB-4D83-93BF-B937E1FEB0B4}"/>
    <cellStyle name="Normal 133" xfId="47" xr:uid="{B72B033C-067B-488A-BBD0-DC64F4688998}"/>
    <cellStyle name="Normal 134" xfId="48" xr:uid="{FBA9FFD5-3293-45D3-AEA8-576E1F5A5480}"/>
    <cellStyle name="Normal 135" xfId="49" xr:uid="{EAA5FE1C-0BA7-4A65-85DF-B9D80A0770C6}"/>
    <cellStyle name="Normal 136" xfId="50" xr:uid="{2F50F75B-B577-424D-9F7A-48E8BDA969B4}"/>
    <cellStyle name="Normal 137" xfId="51" xr:uid="{8F1E7C72-0C31-437C-85E7-BEDE031744E3}"/>
    <cellStyle name="Normal 138" xfId="52" xr:uid="{08B4DA09-07EB-46B9-8BEF-C887E55466A2}"/>
    <cellStyle name="Normal 139" xfId="53" xr:uid="{269244FF-5D0D-4E89-88FD-F71436324E90}"/>
    <cellStyle name="Normal 14" xfId="54" xr:uid="{71E494BF-259F-4E01-9C08-EDA0D46BB708}"/>
    <cellStyle name="Normal 140" xfId="55" xr:uid="{AA3DFCCB-F19B-4FE7-A3BC-DD4C210F9908}"/>
    <cellStyle name="Normal 141" xfId="56" xr:uid="{A5CFBB43-0D3B-444C-9D0F-CAEE182A2E7F}"/>
    <cellStyle name="Normal 142" xfId="57" xr:uid="{8F12AF46-33DB-4BA0-98FA-2FAEE26184DF}"/>
    <cellStyle name="Normal 143" xfId="58" xr:uid="{A6C89E7D-E439-4640-A263-4D0420B1F338}"/>
    <cellStyle name="Normal 144" xfId="59" xr:uid="{B7D0DB12-AD63-4631-80BF-3336ADB37644}"/>
    <cellStyle name="Normal 145" xfId="60" xr:uid="{94372FAE-5B9A-4801-836D-ACAEC6D90E91}"/>
    <cellStyle name="Normal 146" xfId="61" xr:uid="{3055D4A5-8CA8-4A06-A95B-0D62A0D31F7D}"/>
    <cellStyle name="Normal 147" xfId="62" xr:uid="{0D7483E1-291F-443D-8F67-8C9891CF4B4D}"/>
    <cellStyle name="Normal 148" xfId="63" xr:uid="{CF9FBF6D-8EDD-4D44-8076-A4AF75BF06E1}"/>
    <cellStyle name="Normal 149" xfId="64" xr:uid="{67562C78-33FE-4A4D-B1CA-0F1F78403211}"/>
    <cellStyle name="Normal 15" xfId="65" xr:uid="{1323D5DD-A669-4E08-9854-F0E91DE7BB0A}"/>
    <cellStyle name="Normal 150" xfId="66" xr:uid="{A312DA9F-2331-455E-A39C-E28D086FB598}"/>
    <cellStyle name="Normal 151" xfId="67" xr:uid="{4456F332-E4F7-4191-A0B4-DF952EF0E3BE}"/>
    <cellStyle name="Normal 152" xfId="68" xr:uid="{C4928090-03EA-44C1-91F7-569D1150A7CE}"/>
    <cellStyle name="Normal 153" xfId="69" xr:uid="{3BDC12DF-C2B4-4483-833D-48D6526D1795}"/>
    <cellStyle name="Normal 154" xfId="70" xr:uid="{B7BF229B-17E7-46ED-B412-9DBEB5777599}"/>
    <cellStyle name="Normal 155" xfId="71" xr:uid="{34F15E81-C406-4BCF-8822-8E3CE6709622}"/>
    <cellStyle name="Normal 156" xfId="72" xr:uid="{FAEAE93A-B414-47BB-843B-5D469291C8D3}"/>
    <cellStyle name="Normal 157" xfId="73" xr:uid="{B1DCBF0F-8010-4304-8487-7AB183F1BA9E}"/>
    <cellStyle name="Normal 158" xfId="74" xr:uid="{5382E579-5C4E-45FE-8F16-2D60957BBF63}"/>
    <cellStyle name="Normal 159" xfId="75" xr:uid="{858AB415-07E2-4C54-AE88-A31245CCBB76}"/>
    <cellStyle name="Normal 16" xfId="76" xr:uid="{72D977C4-61D7-42EB-AAE3-67B34B087339}"/>
    <cellStyle name="Normal 160" xfId="77" xr:uid="{71453213-AC0D-4EED-9528-742560142CFD}"/>
    <cellStyle name="Normal 161" xfId="78" xr:uid="{ADA12287-1D42-4469-9ADA-3F8AC74A281C}"/>
    <cellStyle name="Normal 162" xfId="79" xr:uid="{49546360-14BD-4759-9C40-8FD2AD2642A3}"/>
    <cellStyle name="Normal 163" xfId="80" xr:uid="{E345A272-37CC-40D1-AC98-57448517359F}"/>
    <cellStyle name="Normal 164" xfId="81" xr:uid="{4F1D8967-D5A5-4858-9BB3-DB2B41DC4721}"/>
    <cellStyle name="Normal 164 2" xfId="82" xr:uid="{5F84D504-1FC1-4C57-8DEB-18FDCC4ABC90}"/>
    <cellStyle name="Normal 165" xfId="83" xr:uid="{5E0DB691-1CFC-403F-BA6E-8870E80DCDD7}"/>
    <cellStyle name="Normal 165 2" xfId="84" xr:uid="{7A4B8740-EA55-423C-9DBA-830FF462AA8E}"/>
    <cellStyle name="Normal 166" xfId="85" xr:uid="{6E14779B-A11B-4A6D-9B61-007D28CA3679}"/>
    <cellStyle name="Normal 166 2" xfId="86" xr:uid="{40055DCA-6A39-4EFB-A16C-E61DF3E968C9}"/>
    <cellStyle name="Normal 17" xfId="87" xr:uid="{501F0929-363E-4103-9E03-4DE0CBE126F2}"/>
    <cellStyle name="Normal 18" xfId="88" xr:uid="{CE04E38D-6EF8-4CE8-9865-C288042E36A9}"/>
    <cellStyle name="Normal 19" xfId="89" xr:uid="{DB37C850-FB06-4C4F-B3DC-F72E6AF94CA3}"/>
    <cellStyle name="Normal 2" xfId="90" xr:uid="{DC29B91B-7136-476D-835E-9D0E54BE9127}"/>
    <cellStyle name="Normal 2 10" xfId="91" xr:uid="{1730F28A-C770-4BF5-AE29-3838669F4368}"/>
    <cellStyle name="Normal 2 11" xfId="92" xr:uid="{99A96AF5-31F3-44E3-BBA1-DAC57F30159B}"/>
    <cellStyle name="Normal 2 12" xfId="93" xr:uid="{78C29F1F-F270-43B3-87AE-47274CD5BF39}"/>
    <cellStyle name="Normal 2 13" xfId="94" xr:uid="{B5C0CCFB-BF8E-41B5-ABD1-101DD3D05BDE}"/>
    <cellStyle name="Normal 2 14" xfId="95" xr:uid="{7F5EE9AA-6300-4993-B061-4D49D6AA6906}"/>
    <cellStyle name="Normal 2 15" xfId="96" xr:uid="{E94BDE85-931A-45A0-BC30-18C4C5AB48CC}"/>
    <cellStyle name="Normal 2 16" xfId="97" xr:uid="{66306C2A-428B-4F61-8724-FA3EE76E9D5B}"/>
    <cellStyle name="Normal 2 17" xfId="98" xr:uid="{36667F93-A57C-4866-98C3-511544050656}"/>
    <cellStyle name="Normal 2 18" xfId="99" xr:uid="{7649D1B1-FBA0-4BE0-B379-1D0B69FB91E0}"/>
    <cellStyle name="Normal 2 19" xfId="100" xr:uid="{876B6E53-445A-4E00-B7FE-50CB4593D019}"/>
    <cellStyle name="Normal 2 2" xfId="8" xr:uid="{7158FFAB-073E-4540-B9CE-634724580A46}"/>
    <cellStyle name="Normal 2 2 2" xfId="101" xr:uid="{ED7F33C4-853E-4CA1-8BC4-8F3D6062A4B0}"/>
    <cellStyle name="Normal 2 20" xfId="102" xr:uid="{DB34FCC3-EA5E-4857-8A39-FA91D4794A13}"/>
    <cellStyle name="Normal 2 21" xfId="103" xr:uid="{D5C715DD-8A10-4F3A-A722-89F2016F5B58}"/>
    <cellStyle name="Normal 2 22" xfId="104" xr:uid="{732CD4F1-76AA-442C-B172-33DAE9E2D86B}"/>
    <cellStyle name="Normal 2 23" xfId="105" xr:uid="{858F8B63-CB56-4199-A1C4-943DFA026872}"/>
    <cellStyle name="Normal 2 24" xfId="106" xr:uid="{9CFFAD4E-5B21-4744-8A92-426544DB4374}"/>
    <cellStyle name="Normal 2 25" xfId="107" xr:uid="{69EC8790-5A1D-42A3-848B-EB5B40EED043}"/>
    <cellStyle name="Normal 2 26" xfId="108" xr:uid="{966FFB3D-AEB3-48AB-B7EC-215FE4927B94}"/>
    <cellStyle name="Normal 2 27" xfId="109" xr:uid="{875699C3-A19B-43C7-9E36-887F502445CC}"/>
    <cellStyle name="Normal 2 28" xfId="110" xr:uid="{4702F0CB-F609-44E2-A6C5-17E0AAE69CBA}"/>
    <cellStyle name="Normal 2 29" xfId="111" xr:uid="{F9C29BEC-389C-4684-8E77-2496A61670B3}"/>
    <cellStyle name="Normal 2 3" xfId="112" xr:uid="{7E1F8F88-3CFA-4065-B299-053B9B8EFB67}"/>
    <cellStyle name="Normal 2 30" xfId="113" xr:uid="{B0CE1EBE-32C0-4C04-96E2-C7D39350E1DF}"/>
    <cellStyle name="Normal 2 31" xfId="114" xr:uid="{6AFE6868-55A3-4A9C-8807-AAF05111524E}"/>
    <cellStyle name="Normal 2 32" xfId="115" xr:uid="{15937D55-8438-4007-8833-0CDB70D300DF}"/>
    <cellStyle name="Normal 2 33" xfId="116" xr:uid="{9253257A-FAE0-44CC-9E77-8B8F4E20D109}"/>
    <cellStyle name="Normal 2 34" xfId="117" xr:uid="{9205E0B1-C75D-4AA9-98BE-18F779ACFC20}"/>
    <cellStyle name="Normal 2 35" xfId="118" xr:uid="{C13725D8-774E-4B8F-815C-2CDD6F7897B1}"/>
    <cellStyle name="Normal 2 36" xfId="119" xr:uid="{573B68E6-D8C6-4625-B029-342940731AE8}"/>
    <cellStyle name="Normal 2 37" xfId="120" xr:uid="{909B4615-01BD-4017-BAD4-9C8E2B730596}"/>
    <cellStyle name="Normal 2 38" xfId="121" xr:uid="{3CA3F064-4643-44C9-849B-FE41194E8691}"/>
    <cellStyle name="Normal 2 39" xfId="122" xr:uid="{814FE143-0AAC-43E4-A092-DBF43F1CC1B7}"/>
    <cellStyle name="Normal 2 4" xfId="123" xr:uid="{4AA3FEFA-14AF-447E-A76E-5AE1D58B71F2}"/>
    <cellStyle name="Normal 2 40" xfId="124" xr:uid="{73C0A3F3-EFBF-4CF7-AB83-4A8456FA6088}"/>
    <cellStyle name="Normal 2 41" xfId="125" xr:uid="{9F7C7907-256F-47E7-AFD0-9E1D09AB1B50}"/>
    <cellStyle name="Normal 2 42" xfId="126" xr:uid="{B9F07593-16A2-4E23-8260-BFB64D0EEE93}"/>
    <cellStyle name="Normal 2 43" xfId="127" xr:uid="{F2D276A6-CD5A-4C7B-957D-0EDFDA1E6BD0}"/>
    <cellStyle name="Normal 2 44" xfId="128" xr:uid="{D78D7193-4957-460B-A9BE-585135D83747}"/>
    <cellStyle name="Normal 2 45" xfId="129" xr:uid="{37180318-6A1F-40FC-B90F-E5C6970B9AFB}"/>
    <cellStyle name="Normal 2 46" xfId="130" xr:uid="{EC5AFF98-A241-4649-9BBF-2A1ADA461E72}"/>
    <cellStyle name="Normal 2 47" xfId="131" xr:uid="{E6BC685A-CE62-4395-8086-44647CE951B4}"/>
    <cellStyle name="Normal 2 48" xfId="132" xr:uid="{E1361C7F-103C-4BAA-A726-D2D4F9D9586F}"/>
    <cellStyle name="Normal 2 49" xfId="133" xr:uid="{80B4B6A5-E14E-4860-ACD4-40C8971C85FD}"/>
    <cellStyle name="Normal 2 5" xfId="134" xr:uid="{7AFDE119-02A8-4D36-B8EF-81ED1520DBB6}"/>
    <cellStyle name="Normal 2 50" xfId="135" xr:uid="{A1411FEF-DCB8-45C8-BF95-8CB807059D07}"/>
    <cellStyle name="Normal 2 51" xfId="136" xr:uid="{0A2AD818-CFD6-471B-B79B-F5AD5561BA11}"/>
    <cellStyle name="Normal 2 51 2" xfId="137" xr:uid="{386148DC-9F87-45FA-95F8-07045CCA0E45}"/>
    <cellStyle name="Normal 2 6" xfId="138" xr:uid="{B2652605-D40C-4F2C-96CE-D978DEE35DDA}"/>
    <cellStyle name="Normal 2 7" xfId="139" xr:uid="{E3DA3EC6-490C-49E4-BD65-CA75CC4DA6E6}"/>
    <cellStyle name="Normal 2 8" xfId="140" xr:uid="{59DA41F8-68B4-442C-B72D-F08B208A5C4D}"/>
    <cellStyle name="Normal 2 9" xfId="141" xr:uid="{F7A005D0-58F2-4EF1-97BE-F629BCDB1CC2}"/>
    <cellStyle name="Normal 20" xfId="142" xr:uid="{68081709-8AC9-4211-9126-64A7489BF1FA}"/>
    <cellStyle name="Normal 21" xfId="143" xr:uid="{A9B36D9F-9D09-47C7-ACE4-6787B27F3562}"/>
    <cellStyle name="Normal 22" xfId="144" xr:uid="{79C4C487-8C29-4ED0-9379-5257B088E160}"/>
    <cellStyle name="Normal 23" xfId="145" xr:uid="{C2788668-99BF-46B7-A1DF-35AC7056D5E2}"/>
    <cellStyle name="Normal 24" xfId="146" xr:uid="{57FD5995-B53B-4F50-A57D-7D6B01BA1650}"/>
    <cellStyle name="Normal 25" xfId="147" xr:uid="{7849573E-158E-478A-82AF-89A09AFEBD0A}"/>
    <cellStyle name="Normal 26" xfId="148" xr:uid="{C1FD8ACE-0C71-4539-B142-D41CEFD92F7F}"/>
    <cellStyle name="Normal 27" xfId="149" xr:uid="{1E73AA7C-1887-4B56-9123-319EAB602773}"/>
    <cellStyle name="Normal 28" xfId="150" xr:uid="{C7868761-48C6-4ABF-9EF4-E387DFB999E4}"/>
    <cellStyle name="Normal 29" xfId="151" xr:uid="{56ADCCB0-3F85-4C6C-8307-E800712546B2}"/>
    <cellStyle name="Normal 3" xfId="152" xr:uid="{1F5F0490-040A-4EB0-A653-79695A8300AE}"/>
    <cellStyle name="Normal 3 10" xfId="153" xr:uid="{27B8A9E5-B4B9-42D8-9A48-7C7CF94B3731}"/>
    <cellStyle name="Normal 3 2" xfId="154" xr:uid="{201A0A88-246A-4349-A3C8-14804131A3EE}"/>
    <cellStyle name="Normal 3 3" xfId="155" xr:uid="{CEE506AF-88EF-4540-98B7-8A8FA37CF9FA}"/>
    <cellStyle name="Normal 3 4" xfId="156" xr:uid="{78D1D55D-423F-40C6-A0BA-92479C1F3505}"/>
    <cellStyle name="Normal 3 5" xfId="157" xr:uid="{1165AB92-441A-4A51-86ED-097678AA73CE}"/>
    <cellStyle name="Normal 3 6" xfId="158" xr:uid="{B5CA64C0-09CC-4AA8-A8F9-EC7A5C8C0EF4}"/>
    <cellStyle name="Normal 3 7" xfId="159" xr:uid="{B07BE326-1799-4CD0-A982-43B320B7948F}"/>
    <cellStyle name="Normal 3 8" xfId="160" xr:uid="{3F40E7C8-0C8B-407C-95D5-E2235BD85CED}"/>
    <cellStyle name="Normal 3 9" xfId="161" xr:uid="{FC7465A2-20AF-452E-8333-AB2B58CA3920}"/>
    <cellStyle name="Normal 30" xfId="162" xr:uid="{D26F2D58-C63B-4322-BDEA-BA4A6C33D8D7}"/>
    <cellStyle name="Normal 31" xfId="163" xr:uid="{E1A5591D-BC7F-4FB8-83B1-B0F250B74DA9}"/>
    <cellStyle name="Normal 32" xfId="164" xr:uid="{F08E67E0-8AEE-431F-817E-7E54EF099962}"/>
    <cellStyle name="Normal 33" xfId="165" xr:uid="{D2160AC0-F11F-4AE0-AFCF-3530FEBC6252}"/>
    <cellStyle name="Normal 34" xfId="166" xr:uid="{9218F9CD-64D2-408A-9A85-650DE39D2603}"/>
    <cellStyle name="Normal 35" xfId="167" xr:uid="{8152E6AB-7ADB-4660-8E10-553A4EB984EA}"/>
    <cellStyle name="Normal 36" xfId="168" xr:uid="{438ED495-E037-461F-9DF5-2A0CC28DEE68}"/>
    <cellStyle name="Normal 37" xfId="169" xr:uid="{F5BCAE53-9831-4363-AC4F-249E8CEFC17A}"/>
    <cellStyle name="Normal 38" xfId="170" xr:uid="{62C007CC-0A42-4218-BA95-5BB8606A0C77}"/>
    <cellStyle name="Normal 39" xfId="171" xr:uid="{0FEBCA0A-39F5-45A8-8999-CBC7419D21CB}"/>
    <cellStyle name="Normal 4" xfId="172" xr:uid="{1856922C-E4B9-46ED-843E-C639CEEE52F2}"/>
    <cellStyle name="Normal 40" xfId="173" xr:uid="{42608CAF-34EE-4AD2-A00C-651398DB543D}"/>
    <cellStyle name="Normal 41" xfId="174" xr:uid="{C601E4E2-45EE-44F7-8C30-376BC4007738}"/>
    <cellStyle name="Normal 42" xfId="175" xr:uid="{93B580B8-4341-445E-95C8-356171C7C4BC}"/>
    <cellStyle name="Normal 43" xfId="176" xr:uid="{9A7FB4C6-9637-488D-AF28-1A5467263ED0}"/>
    <cellStyle name="Normal 44" xfId="177" xr:uid="{EEDAA2E7-E15F-47F9-BFDA-7C3965607EA3}"/>
    <cellStyle name="Normal 45" xfId="178" xr:uid="{58215E6E-7161-4ECD-9898-3952AA18C20F}"/>
    <cellStyle name="Normal 46" xfId="179" xr:uid="{D81EAF19-286C-4134-929F-E42AE2EDE008}"/>
    <cellStyle name="Normal 47" xfId="180" xr:uid="{894FEF23-2F18-4A22-A634-88FF6B4F6626}"/>
    <cellStyle name="Normal 48" xfId="181" xr:uid="{8C687146-3834-492B-BF85-F67F44287612}"/>
    <cellStyle name="Normal 49" xfId="182" xr:uid="{6A0EFABB-5533-4643-B1A1-0821979A7E29}"/>
    <cellStyle name="Normal 5" xfId="183" xr:uid="{B734BAD1-FF73-43FD-98DF-822104ACEBF5}"/>
    <cellStyle name="Normal 5 2" xfId="184" xr:uid="{0D6D8BB6-6BEA-4C51-AFA7-B895E5A5B2F7}"/>
    <cellStyle name="Normal 50" xfId="185" xr:uid="{DA4136F2-A1E4-4FD4-B10E-BE3CA1D12ED9}"/>
    <cellStyle name="Normal 51" xfId="186" xr:uid="{A50125F1-4274-459E-83F3-7F6F793258B6}"/>
    <cellStyle name="Normal 52" xfId="187" xr:uid="{48C40A33-7691-4024-8955-4C41A2BD97C7}"/>
    <cellStyle name="Normal 53" xfId="188" xr:uid="{BD5B89A8-BAA9-4DFE-8871-3D5C771421CC}"/>
    <cellStyle name="Normal 54" xfId="189" xr:uid="{F38E8B7E-80F1-4434-A367-43E8DF1AA268}"/>
    <cellStyle name="Normal 55" xfId="190" xr:uid="{D2605D08-373E-4A54-ADE9-812F52E26FA9}"/>
    <cellStyle name="Normal 56" xfId="191" xr:uid="{DB28022F-0D1B-42C3-AFEA-D10C670FF081}"/>
    <cellStyle name="Normal 57" xfId="192" xr:uid="{59AFBFD1-39E2-4268-A418-5D6008782F6D}"/>
    <cellStyle name="Normal 58" xfId="193" xr:uid="{3571C1B6-AF90-41A6-82A0-AD7710C37F76}"/>
    <cellStyle name="Normal 59" xfId="194" xr:uid="{DE506524-D290-4A67-9C19-9B57602343FC}"/>
    <cellStyle name="Normal 6" xfId="195" xr:uid="{F9BBFAE1-0E99-4E39-89E6-90018811CD52}"/>
    <cellStyle name="Normal 60" xfId="196" xr:uid="{13F75F58-EFBD-4049-ADE8-975111B35050}"/>
    <cellStyle name="Normal 61" xfId="197" xr:uid="{A35DBEBF-9C47-431B-A615-0026407FA2F7}"/>
    <cellStyle name="Normal 62" xfId="198" xr:uid="{CA07AA78-B475-4560-BB43-5542B7EAC989}"/>
    <cellStyle name="Normal 63" xfId="199" xr:uid="{FFBE84DB-72D1-483D-B01C-D6435EBFF485}"/>
    <cellStyle name="Normal 64" xfId="200" xr:uid="{B40C6CBB-2F68-4D2E-9DF8-9C9C578FA59C}"/>
    <cellStyle name="Normal 65" xfId="201" xr:uid="{B1E06C51-DDD5-4F5B-B4B4-55C273303DD9}"/>
    <cellStyle name="Normal 66" xfId="202" xr:uid="{FECC4590-EA3B-4C0D-B452-122FD9C5CB8C}"/>
    <cellStyle name="Normal 67" xfId="203" xr:uid="{939F6427-B3F1-4EE2-92E8-05F7F387D7E7}"/>
    <cellStyle name="Normal 68" xfId="204" xr:uid="{287A8E06-91F8-40E3-B030-BA14AA93AA15}"/>
    <cellStyle name="Normal 69" xfId="205" xr:uid="{22AA479C-96C8-4491-86FC-5F629F77028E}"/>
    <cellStyle name="Normal 7" xfId="206" xr:uid="{505B7052-0AEC-4011-8E18-1C9543C25612}"/>
    <cellStyle name="Normal 70" xfId="207" xr:uid="{5AA5A1E5-9896-4158-B2F6-09B638122B9E}"/>
    <cellStyle name="Normal 71" xfId="208" xr:uid="{A44E6696-C97E-41AB-AA9D-6963058DC9B1}"/>
    <cellStyle name="Normal 72" xfId="209" xr:uid="{EDC641D6-9398-4092-8F8E-65A216BDA1C6}"/>
    <cellStyle name="Normal 73" xfId="210" xr:uid="{6B21EAF4-8B84-4E46-B7BE-8DCEB79662AE}"/>
    <cellStyle name="Normal 74" xfId="211" xr:uid="{43A01FAA-A3C7-468C-AB89-7D5E4A168B46}"/>
    <cellStyle name="Normal 75" xfId="212" xr:uid="{33CF4A0A-F7D6-40DC-9CA9-49DECDE23A85}"/>
    <cellStyle name="Normal 76" xfId="213" xr:uid="{879E3D63-CAF7-4B50-974D-3DA987FF723B}"/>
    <cellStyle name="Normal 76 2" xfId="214" xr:uid="{5E7C5419-0332-4F8C-BEDC-2CD3ED357F7F}"/>
    <cellStyle name="Normal 77" xfId="215" xr:uid="{A7050107-044C-4701-AA95-EC2432FD819E}"/>
    <cellStyle name="Normal 78" xfId="216" xr:uid="{842BD0CC-1E2D-4D57-99FA-FE97BF34D4A0}"/>
    <cellStyle name="Normal 79" xfId="217" xr:uid="{B8BF2CE6-C97B-472B-A97C-5CD0643C08E0}"/>
    <cellStyle name="Normal 8" xfId="218" xr:uid="{C734AB2F-0908-449C-9D45-4E9EA7E70CB7}"/>
    <cellStyle name="Normal 80" xfId="219" xr:uid="{D27ED328-3FCF-4756-80B7-50C78B4F3B7D}"/>
    <cellStyle name="Normal 81" xfId="220" xr:uid="{6FD6A1F7-8087-4565-8240-3CB518B63DA3}"/>
    <cellStyle name="Normal 82" xfId="221" xr:uid="{292D0A2C-52C4-44C9-A1AF-F85636B76065}"/>
    <cellStyle name="Normal 83" xfId="222" xr:uid="{A9260C23-3A30-4F5E-B4C5-D208A9F55BC2}"/>
    <cellStyle name="Normal 84" xfId="223" xr:uid="{1C7227D1-5AD4-44D4-BA10-562C4648A495}"/>
    <cellStyle name="Normal 85" xfId="224" xr:uid="{9B353564-6719-471A-B2D7-00A8FB196B62}"/>
    <cellStyle name="Normal 86" xfId="225" xr:uid="{F20F77CF-F8FB-4744-82FB-786FC60D9510}"/>
    <cellStyle name="Normal 87" xfId="226" xr:uid="{38E5241C-2872-49B8-AB5A-4EDA3EEF9BC6}"/>
    <cellStyle name="Normal 88" xfId="227" xr:uid="{908318ED-B18C-467C-8FDE-E504EBA20CBA}"/>
    <cellStyle name="Normal 89" xfId="228" xr:uid="{37F55ACD-2241-49B1-9D22-E3E431FFD2D6}"/>
    <cellStyle name="Normal 9" xfId="229" xr:uid="{281F1810-09A7-4DD1-B6B8-FE7F9D438B9D}"/>
    <cellStyle name="Normal 90" xfId="230" xr:uid="{F21AA4EB-0C3F-4715-A1E2-F76C5BB06D02}"/>
    <cellStyle name="Normal 91" xfId="231" xr:uid="{8AFBE113-DB88-4C9F-B61C-7C81B62A7AD8}"/>
    <cellStyle name="Normal 92" xfId="232" xr:uid="{AADA3416-F96B-49B5-988C-DB5D124F2441}"/>
    <cellStyle name="Normal 93" xfId="233" xr:uid="{06AC5430-46B8-4CFD-87B3-C564762416DB}"/>
    <cellStyle name="Normal 94" xfId="234" xr:uid="{A6ECA7CA-E796-4F86-890C-42066861CD89}"/>
    <cellStyle name="Normal 95" xfId="235" xr:uid="{D98402CD-3A2A-4958-A147-182D746AFF9D}"/>
    <cellStyle name="Normal 96" xfId="236" xr:uid="{BBB3563E-148E-42EB-9F12-71DDAC54A6E1}"/>
    <cellStyle name="Normal 97" xfId="237" xr:uid="{57967D4E-8404-492F-8749-7926ACB9B8C8}"/>
    <cellStyle name="Normal 98" xfId="238" xr:uid="{708EFD22-5076-4F94-9381-D4C35096B723}"/>
    <cellStyle name="Normal 99" xfId="239" xr:uid="{847B82DF-3101-4BE9-B64D-D4E307AB3A37}"/>
    <cellStyle name="Normal_Calculadora Garbarino 45_v1" xfId="3" xr:uid="{E8CF37E1-5C92-48F6-B65E-BCD722820777}"/>
    <cellStyle name="Normal_Flujos S XXXIV Garba" xfId="4" xr:uid="{C4182B3C-AC2A-4365-AEE6-F336022A072B}"/>
    <cellStyle name="Porcentaje" xfId="2" builtinId="5"/>
    <cellStyle name="Porcentaje 2" xfId="9" xr:uid="{560FF5E9-9A15-435D-9055-F48A7B097765}"/>
    <cellStyle name="Porcentaje 2 2" xfId="240" xr:uid="{699B35F0-9B6D-444B-B284-4E8BCD0FA6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912810</xdr:colOff>
      <xdr:row>0</xdr:row>
      <xdr:rowOff>119064</xdr:rowOff>
    </xdr:from>
    <xdr:to>
      <xdr:col>24</xdr:col>
      <xdr:colOff>463078</xdr:colOff>
      <xdr:row>3</xdr:row>
      <xdr:rowOff>87701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766E32F-D4C1-B823-871F-FF745DE0C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642966" y="119064"/>
          <a:ext cx="1288581" cy="9568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_hpradap4\pablo\WINDOWS\TEMP\Rev%20Cobros%20Fideicomiso%201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gasus01\Backup\Adriana\Presupuesto%20A&#241;o%202000\METAS%202000%20-%20Banca%20de%20Individuos%20ok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ATULA"/>
      <sheetName val="Cobros teoricos smonento"/>
      <sheetName val="MOM_COB %"/>
      <sheetName val="cobranza teorica"/>
      <sheetName val="cobros reales"/>
      <sheetName val="FLUJO FINANC"/>
      <sheetName val="% COB MES VTO"/>
      <sheetName val="ESD"/>
      <sheetName val="cobrado x suc"/>
      <sheetName val="Sucursales"/>
      <sheetName val="BASE"/>
      <sheetName val="Canc x Casa"/>
      <sheetName val="Hoja3"/>
      <sheetName val="Hoja5"/>
      <sheetName val="DIF"/>
      <sheetName val="BANVAL"/>
      <sheetName val="Cartasur"/>
      <sheetName val="Excluidas"/>
      <sheetName val="Excluidas OK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5">
          <cell r="A5">
            <v>5</v>
          </cell>
          <cell r="C5" t="str">
            <v>******</v>
          </cell>
          <cell r="D5">
            <v>266239.3</v>
          </cell>
          <cell r="E5">
            <v>4226.66</v>
          </cell>
          <cell r="F5">
            <v>0</v>
          </cell>
          <cell r="G5">
            <v>0</v>
          </cell>
          <cell r="H5">
            <v>138659.37</v>
          </cell>
          <cell r="I5">
            <v>1658.9</v>
          </cell>
          <cell r="J5">
            <v>0</v>
          </cell>
          <cell r="K5">
            <v>0</v>
          </cell>
          <cell r="L5">
            <v>43790.239999999998</v>
          </cell>
          <cell r="M5">
            <v>669.79</v>
          </cell>
          <cell r="N5">
            <v>0</v>
          </cell>
          <cell r="O5">
            <v>0</v>
          </cell>
          <cell r="P5">
            <v>47754.26</v>
          </cell>
          <cell r="Q5">
            <v>781.6</v>
          </cell>
          <cell r="R5">
            <v>0</v>
          </cell>
          <cell r="S5">
            <v>0</v>
          </cell>
          <cell r="T5">
            <v>62041.06</v>
          </cell>
          <cell r="U5">
            <v>760.87</v>
          </cell>
          <cell r="V5">
            <v>0</v>
          </cell>
          <cell r="W5">
            <v>0</v>
          </cell>
          <cell r="X5">
            <v>101802.81</v>
          </cell>
          <cell r="Y5">
            <v>1857.59</v>
          </cell>
          <cell r="Z5">
            <v>0</v>
          </cell>
          <cell r="AA5">
            <v>0</v>
          </cell>
          <cell r="FL5">
            <v>660287.04</v>
          </cell>
          <cell r="FM5">
            <v>9955.41</v>
          </cell>
          <cell r="FN5">
            <v>0</v>
          </cell>
          <cell r="FO5">
            <v>0</v>
          </cell>
          <cell r="FS5">
            <v>0</v>
          </cell>
          <cell r="FT5">
            <v>0</v>
          </cell>
          <cell r="FU5">
            <v>0</v>
          </cell>
          <cell r="FV5">
            <v>0</v>
          </cell>
          <cell r="FW5">
            <v>0</v>
          </cell>
          <cell r="FX5">
            <v>0</v>
          </cell>
          <cell r="FY5">
            <v>0</v>
          </cell>
          <cell r="FZ5">
            <v>0</v>
          </cell>
          <cell r="GF5">
            <v>0</v>
          </cell>
          <cell r="GL5">
            <v>0</v>
          </cell>
          <cell r="GR5">
            <v>0</v>
          </cell>
          <cell r="GX5">
            <v>0</v>
          </cell>
          <cell r="HD5">
            <v>0</v>
          </cell>
        </row>
        <row r="6">
          <cell r="A6">
            <v>6</v>
          </cell>
          <cell r="B6">
            <v>36800</v>
          </cell>
          <cell r="C6" t="str">
            <v>200010</v>
          </cell>
          <cell r="FL6">
            <v>0</v>
          </cell>
          <cell r="FM6">
            <v>0</v>
          </cell>
          <cell r="FN6">
            <v>0</v>
          </cell>
          <cell r="FO6">
            <v>0</v>
          </cell>
          <cell r="FS6">
            <v>0</v>
          </cell>
          <cell r="FT6">
            <v>0</v>
          </cell>
          <cell r="FU6">
            <v>0</v>
          </cell>
          <cell r="FV6">
            <v>0</v>
          </cell>
          <cell r="FW6">
            <v>0</v>
          </cell>
          <cell r="FX6">
            <v>0</v>
          </cell>
          <cell r="FY6">
            <v>0</v>
          </cell>
          <cell r="FZ6">
            <v>0</v>
          </cell>
          <cell r="GF6">
            <v>0</v>
          </cell>
          <cell r="GL6">
            <v>0</v>
          </cell>
          <cell r="GR6">
            <v>0</v>
          </cell>
          <cell r="GX6">
            <v>0</v>
          </cell>
          <cell r="HD6">
            <v>0</v>
          </cell>
        </row>
        <row r="7">
          <cell r="A7">
            <v>7</v>
          </cell>
          <cell r="B7">
            <v>36831</v>
          </cell>
          <cell r="C7" t="str">
            <v>200011</v>
          </cell>
          <cell r="FL7">
            <v>0</v>
          </cell>
          <cell r="FM7">
            <v>0</v>
          </cell>
          <cell r="FN7">
            <v>0</v>
          </cell>
          <cell r="FO7">
            <v>0</v>
          </cell>
          <cell r="FS7">
            <v>0</v>
          </cell>
          <cell r="FT7">
            <v>0</v>
          </cell>
          <cell r="FU7">
            <v>0</v>
          </cell>
          <cell r="FV7">
            <v>0</v>
          </cell>
          <cell r="FW7">
            <v>0</v>
          </cell>
          <cell r="FX7">
            <v>0</v>
          </cell>
          <cell r="FY7">
            <v>0</v>
          </cell>
          <cell r="FZ7">
            <v>0</v>
          </cell>
          <cell r="GF7">
            <v>0</v>
          </cell>
          <cell r="GL7">
            <v>0</v>
          </cell>
          <cell r="GR7">
            <v>0</v>
          </cell>
          <cell r="GX7">
            <v>0</v>
          </cell>
          <cell r="HD7">
            <v>0</v>
          </cell>
        </row>
        <row r="8">
          <cell r="A8">
            <v>8</v>
          </cell>
          <cell r="B8">
            <v>36861</v>
          </cell>
          <cell r="C8" t="str">
            <v>200012</v>
          </cell>
          <cell r="FL8">
            <v>0</v>
          </cell>
          <cell r="FM8">
            <v>0</v>
          </cell>
          <cell r="FN8">
            <v>0</v>
          </cell>
          <cell r="FO8">
            <v>0</v>
          </cell>
          <cell r="FS8">
            <v>0</v>
          </cell>
          <cell r="FT8">
            <v>0</v>
          </cell>
          <cell r="FU8">
            <v>0</v>
          </cell>
          <cell r="FV8">
            <v>0</v>
          </cell>
          <cell r="FW8">
            <v>0</v>
          </cell>
          <cell r="FX8">
            <v>0</v>
          </cell>
          <cell r="FY8">
            <v>0</v>
          </cell>
          <cell r="FZ8">
            <v>0</v>
          </cell>
          <cell r="GF8">
            <v>0</v>
          </cell>
          <cell r="GL8">
            <v>0</v>
          </cell>
          <cell r="GR8">
            <v>0</v>
          </cell>
          <cell r="GX8">
            <v>0</v>
          </cell>
          <cell r="HD8">
            <v>0</v>
          </cell>
        </row>
        <row r="9">
          <cell r="A9">
            <v>9</v>
          </cell>
          <cell r="B9">
            <v>36892</v>
          </cell>
          <cell r="C9" t="str">
            <v>200101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F9">
            <v>0</v>
          </cell>
          <cell r="GL9">
            <v>0</v>
          </cell>
          <cell r="GR9">
            <v>0</v>
          </cell>
          <cell r="GX9">
            <v>0</v>
          </cell>
          <cell r="HD9">
            <v>0</v>
          </cell>
        </row>
        <row r="10">
          <cell r="A10">
            <v>10</v>
          </cell>
          <cell r="B10">
            <v>36923</v>
          </cell>
          <cell r="C10" t="str">
            <v>200102</v>
          </cell>
          <cell r="FL10">
            <v>0</v>
          </cell>
          <cell r="FM10">
            <v>0</v>
          </cell>
          <cell r="FN10">
            <v>0</v>
          </cell>
          <cell r="FO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F10">
            <v>0</v>
          </cell>
          <cell r="GL10">
            <v>0</v>
          </cell>
          <cell r="GR10">
            <v>0</v>
          </cell>
          <cell r="GX10">
            <v>0</v>
          </cell>
          <cell r="HD10">
            <v>0</v>
          </cell>
        </row>
        <row r="11">
          <cell r="A11">
            <v>11</v>
          </cell>
          <cell r="B11">
            <v>36951</v>
          </cell>
          <cell r="C11" t="str">
            <v>200103</v>
          </cell>
          <cell r="FL11">
            <v>0</v>
          </cell>
          <cell r="FM11">
            <v>0</v>
          </cell>
          <cell r="FN11">
            <v>0</v>
          </cell>
          <cell r="FO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F11">
            <v>0</v>
          </cell>
          <cell r="GL11">
            <v>0</v>
          </cell>
          <cell r="GR11">
            <v>0</v>
          </cell>
          <cell r="GX11">
            <v>0</v>
          </cell>
          <cell r="HD11">
            <v>0</v>
          </cell>
          <cell r="HF11">
            <v>11</v>
          </cell>
        </row>
        <row r="12">
          <cell r="A12">
            <v>12</v>
          </cell>
          <cell r="B12">
            <v>36982</v>
          </cell>
          <cell r="C12" t="str">
            <v>200104</v>
          </cell>
          <cell r="FL12">
            <v>0</v>
          </cell>
          <cell r="FM12">
            <v>0</v>
          </cell>
          <cell r="FN12">
            <v>0</v>
          </cell>
          <cell r="FO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F12">
            <v>0</v>
          </cell>
          <cell r="GL12">
            <v>0</v>
          </cell>
          <cell r="GR12">
            <v>0</v>
          </cell>
          <cell r="GX12">
            <v>0</v>
          </cell>
          <cell r="HD12">
            <v>0</v>
          </cell>
          <cell r="HF12">
            <v>12</v>
          </cell>
        </row>
        <row r="13">
          <cell r="A13">
            <v>13</v>
          </cell>
          <cell r="B13">
            <v>37012</v>
          </cell>
          <cell r="C13" t="str">
            <v>200105</v>
          </cell>
          <cell r="FL13">
            <v>0</v>
          </cell>
          <cell r="FM13">
            <v>0</v>
          </cell>
          <cell r="FN13">
            <v>0</v>
          </cell>
          <cell r="FO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F13">
            <v>0</v>
          </cell>
          <cell r="GL13">
            <v>0</v>
          </cell>
          <cell r="GR13">
            <v>0</v>
          </cell>
          <cell r="GX13">
            <v>0</v>
          </cell>
          <cell r="HD13">
            <v>0</v>
          </cell>
          <cell r="HF13">
            <v>13</v>
          </cell>
        </row>
        <row r="14">
          <cell r="A14">
            <v>14</v>
          </cell>
          <cell r="B14">
            <v>37043</v>
          </cell>
          <cell r="C14" t="str">
            <v>200106</v>
          </cell>
          <cell r="FL14">
            <v>0</v>
          </cell>
          <cell r="FM14">
            <v>0</v>
          </cell>
          <cell r="FN14">
            <v>0</v>
          </cell>
          <cell r="FO14">
            <v>0</v>
          </cell>
          <cell r="FS14">
            <v>0</v>
          </cell>
          <cell r="FT14">
            <v>0</v>
          </cell>
          <cell r="FU14">
            <v>0</v>
          </cell>
          <cell r="FV14">
            <v>0</v>
          </cell>
          <cell r="FW14">
            <v>0</v>
          </cell>
          <cell r="FX14">
            <v>0</v>
          </cell>
          <cell r="FY14">
            <v>0</v>
          </cell>
          <cell r="FZ14">
            <v>0</v>
          </cell>
          <cell r="GF14">
            <v>0</v>
          </cell>
          <cell r="GL14">
            <v>0</v>
          </cell>
          <cell r="GR14">
            <v>0</v>
          </cell>
          <cell r="GX14">
            <v>0</v>
          </cell>
          <cell r="HD14">
            <v>0</v>
          </cell>
          <cell r="HF14">
            <v>14</v>
          </cell>
        </row>
        <row r="15">
          <cell r="A15">
            <v>15</v>
          </cell>
          <cell r="B15">
            <v>37073</v>
          </cell>
          <cell r="C15" t="str">
            <v>200107</v>
          </cell>
          <cell r="FL15">
            <v>0</v>
          </cell>
          <cell r="FM15">
            <v>0</v>
          </cell>
          <cell r="FN15">
            <v>0</v>
          </cell>
          <cell r="FO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F15">
            <v>0</v>
          </cell>
          <cell r="GL15">
            <v>0</v>
          </cell>
          <cell r="GR15">
            <v>0</v>
          </cell>
          <cell r="GX15">
            <v>0</v>
          </cell>
          <cell r="HD15">
            <v>0</v>
          </cell>
          <cell r="HF15">
            <v>15</v>
          </cell>
        </row>
        <row r="16">
          <cell r="A16">
            <v>16</v>
          </cell>
          <cell r="B16">
            <v>37104</v>
          </cell>
          <cell r="C16" t="str">
            <v>200108</v>
          </cell>
          <cell r="FL16">
            <v>0</v>
          </cell>
          <cell r="FM16">
            <v>0</v>
          </cell>
          <cell r="FN16">
            <v>0</v>
          </cell>
          <cell r="FO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0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F16">
            <v>0</v>
          </cell>
          <cell r="GL16">
            <v>0</v>
          </cell>
          <cell r="GR16">
            <v>0</v>
          </cell>
          <cell r="GX16">
            <v>0</v>
          </cell>
          <cell r="HD16">
            <v>0</v>
          </cell>
          <cell r="HF16">
            <v>16</v>
          </cell>
        </row>
        <row r="17">
          <cell r="A17">
            <v>17</v>
          </cell>
          <cell r="B17">
            <v>37135</v>
          </cell>
          <cell r="C17" t="str">
            <v>200109</v>
          </cell>
          <cell r="FL17">
            <v>0</v>
          </cell>
          <cell r="FM17">
            <v>0</v>
          </cell>
          <cell r="FN17">
            <v>0</v>
          </cell>
          <cell r="FO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0</v>
          </cell>
          <cell r="FW17">
            <v>0</v>
          </cell>
          <cell r="FX17">
            <v>0</v>
          </cell>
          <cell r="FY17">
            <v>0</v>
          </cell>
          <cell r="FZ17">
            <v>0</v>
          </cell>
          <cell r="GF17">
            <v>0</v>
          </cell>
          <cell r="GL17">
            <v>0</v>
          </cell>
          <cell r="GR17">
            <v>0</v>
          </cell>
          <cell r="GX17">
            <v>0</v>
          </cell>
          <cell r="HD17">
            <v>0</v>
          </cell>
          <cell r="HF17">
            <v>17</v>
          </cell>
        </row>
        <row r="18">
          <cell r="A18">
            <v>18</v>
          </cell>
          <cell r="B18">
            <v>37165</v>
          </cell>
          <cell r="C18" t="str">
            <v>200110</v>
          </cell>
          <cell r="FL18">
            <v>0</v>
          </cell>
          <cell r="FM18">
            <v>0</v>
          </cell>
          <cell r="FN18">
            <v>0</v>
          </cell>
          <cell r="FO18">
            <v>0</v>
          </cell>
          <cell r="FS18">
            <v>0</v>
          </cell>
          <cell r="FT18">
            <v>0</v>
          </cell>
          <cell r="FU18">
            <v>0</v>
          </cell>
          <cell r="FV18">
            <v>0</v>
          </cell>
          <cell r="FW18">
            <v>0</v>
          </cell>
          <cell r="FX18">
            <v>0</v>
          </cell>
          <cell r="FY18">
            <v>0</v>
          </cell>
          <cell r="FZ18">
            <v>0</v>
          </cell>
          <cell r="GF18">
            <v>0</v>
          </cell>
          <cell r="GL18">
            <v>0</v>
          </cell>
          <cell r="GR18">
            <v>0</v>
          </cell>
          <cell r="GX18">
            <v>0</v>
          </cell>
          <cell r="HD18">
            <v>0</v>
          </cell>
          <cell r="HF18">
            <v>18</v>
          </cell>
        </row>
        <row r="19">
          <cell r="A19">
            <v>19</v>
          </cell>
          <cell r="B19">
            <v>37196</v>
          </cell>
          <cell r="C19" t="str">
            <v>200111</v>
          </cell>
          <cell r="FL19">
            <v>0</v>
          </cell>
          <cell r="FM19">
            <v>0</v>
          </cell>
          <cell r="FN19">
            <v>0</v>
          </cell>
          <cell r="FO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F19">
            <v>0</v>
          </cell>
          <cell r="GL19">
            <v>0</v>
          </cell>
          <cell r="GR19">
            <v>0</v>
          </cell>
          <cell r="GX19">
            <v>0</v>
          </cell>
          <cell r="HD19">
            <v>0</v>
          </cell>
          <cell r="HF19">
            <v>19</v>
          </cell>
        </row>
        <row r="20">
          <cell r="A20">
            <v>20</v>
          </cell>
          <cell r="B20">
            <v>37226</v>
          </cell>
          <cell r="C20" t="str">
            <v>200112</v>
          </cell>
          <cell r="D20">
            <v>53.81</v>
          </cell>
          <cell r="E20">
            <v>0</v>
          </cell>
          <cell r="F20">
            <v>5.82</v>
          </cell>
          <cell r="G20">
            <v>2.85</v>
          </cell>
          <cell r="FL20">
            <v>53.81</v>
          </cell>
          <cell r="FM20">
            <v>0</v>
          </cell>
          <cell r="FN20">
            <v>5.82</v>
          </cell>
          <cell r="FO20">
            <v>2.85</v>
          </cell>
          <cell r="FS20">
            <v>53.81</v>
          </cell>
          <cell r="FT20">
            <v>0</v>
          </cell>
          <cell r="FU20">
            <v>5.82</v>
          </cell>
          <cell r="FV20">
            <v>2.85</v>
          </cell>
          <cell r="FW20">
            <v>62.480000000000004</v>
          </cell>
          <cell r="FX20">
            <v>0</v>
          </cell>
          <cell r="FY20">
            <v>0</v>
          </cell>
          <cell r="FZ20">
            <v>0</v>
          </cell>
          <cell r="GF20">
            <v>0</v>
          </cell>
          <cell r="GL20">
            <v>0</v>
          </cell>
          <cell r="GR20">
            <v>0</v>
          </cell>
          <cell r="GX20">
            <v>0</v>
          </cell>
          <cell r="HD20">
            <v>0</v>
          </cell>
          <cell r="HF20">
            <v>20</v>
          </cell>
        </row>
        <row r="21">
          <cell r="A21">
            <v>21</v>
          </cell>
          <cell r="B21">
            <v>37257</v>
          </cell>
          <cell r="C21" t="str">
            <v>200201</v>
          </cell>
          <cell r="D21">
            <v>2936.19</v>
          </cell>
          <cell r="E21">
            <v>105.06</v>
          </cell>
          <cell r="F21">
            <v>221.46</v>
          </cell>
          <cell r="G21">
            <v>108.92</v>
          </cell>
          <cell r="H21">
            <v>202.79</v>
          </cell>
          <cell r="I21">
            <v>37.85</v>
          </cell>
          <cell r="J21">
            <v>31.83</v>
          </cell>
          <cell r="K21">
            <v>15.52</v>
          </cell>
          <cell r="L21">
            <v>42.14</v>
          </cell>
          <cell r="M21">
            <v>2.84</v>
          </cell>
          <cell r="N21">
            <v>16.39</v>
          </cell>
          <cell r="O21">
            <v>7.94</v>
          </cell>
          <cell r="P21">
            <v>54.05</v>
          </cell>
          <cell r="Q21">
            <v>0</v>
          </cell>
          <cell r="R21">
            <v>0.57999999999999996</v>
          </cell>
          <cell r="S21">
            <v>1.17</v>
          </cell>
          <cell r="X21">
            <v>50.18</v>
          </cell>
          <cell r="Y21">
            <v>0</v>
          </cell>
          <cell r="Z21">
            <v>0</v>
          </cell>
          <cell r="AA21">
            <v>0</v>
          </cell>
          <cell r="FL21">
            <v>3285.35</v>
          </cell>
          <cell r="FM21">
            <v>145.75</v>
          </cell>
          <cell r="FN21">
            <v>270.26</v>
          </cell>
          <cell r="FO21">
            <v>133.54999999999998</v>
          </cell>
          <cell r="FS21">
            <v>3339.16</v>
          </cell>
          <cell r="FT21">
            <v>145.75</v>
          </cell>
          <cell r="FU21">
            <v>276.08</v>
          </cell>
          <cell r="FV21">
            <v>136.39999999999998</v>
          </cell>
          <cell r="FW21">
            <v>3897.39</v>
          </cell>
          <cell r="FX21">
            <v>0</v>
          </cell>
          <cell r="FY21">
            <v>0</v>
          </cell>
          <cell r="FZ21">
            <v>0</v>
          </cell>
          <cell r="GF21">
            <v>0</v>
          </cell>
          <cell r="GL21">
            <v>0</v>
          </cell>
          <cell r="GR21">
            <v>0</v>
          </cell>
          <cell r="GX21">
            <v>0</v>
          </cell>
          <cell r="HD21">
            <v>0</v>
          </cell>
          <cell r="HF21">
            <v>21</v>
          </cell>
        </row>
        <row r="22">
          <cell r="A22">
            <v>22</v>
          </cell>
          <cell r="B22">
            <v>37288</v>
          </cell>
          <cell r="C22" t="str">
            <v>200202</v>
          </cell>
          <cell r="D22">
            <v>22743.3</v>
          </cell>
          <cell r="E22">
            <v>6159.48</v>
          </cell>
          <cell r="F22">
            <v>1420.76</v>
          </cell>
          <cell r="G22">
            <v>699.48</v>
          </cell>
          <cell r="H22">
            <v>2236.94</v>
          </cell>
          <cell r="I22">
            <v>536.89</v>
          </cell>
          <cell r="J22">
            <v>266.52</v>
          </cell>
          <cell r="K22">
            <v>130.53</v>
          </cell>
          <cell r="L22">
            <v>977.79</v>
          </cell>
          <cell r="M22">
            <v>210.99</v>
          </cell>
          <cell r="N22">
            <v>160.02000000000001</v>
          </cell>
          <cell r="O22">
            <v>77.95</v>
          </cell>
          <cell r="P22">
            <v>416.75</v>
          </cell>
          <cell r="Q22">
            <v>188.64</v>
          </cell>
          <cell r="R22">
            <v>42.53</v>
          </cell>
          <cell r="S22">
            <v>88.13</v>
          </cell>
          <cell r="T22">
            <v>85.03</v>
          </cell>
          <cell r="U22">
            <v>102.03</v>
          </cell>
          <cell r="V22">
            <v>39.51</v>
          </cell>
          <cell r="W22">
            <v>18.96</v>
          </cell>
          <cell r="X22">
            <v>110.97</v>
          </cell>
          <cell r="Y22">
            <v>15.6</v>
          </cell>
          <cell r="Z22">
            <v>18.04</v>
          </cell>
          <cell r="AA22">
            <v>5.15</v>
          </cell>
          <cell r="FL22">
            <v>26570.78</v>
          </cell>
          <cell r="FM22">
            <v>7213.63</v>
          </cell>
          <cell r="FN22">
            <v>1947.3799999999999</v>
          </cell>
          <cell r="FO22">
            <v>1020.2</v>
          </cell>
          <cell r="FS22">
            <v>29909.94</v>
          </cell>
          <cell r="FT22">
            <v>7359.38</v>
          </cell>
          <cell r="FU22">
            <v>2223.46</v>
          </cell>
          <cell r="FV22">
            <v>1156.5999999999999</v>
          </cell>
          <cell r="FW22">
            <v>40649.379999999997</v>
          </cell>
          <cell r="FX22">
            <v>0</v>
          </cell>
          <cell r="FY22">
            <v>0</v>
          </cell>
          <cell r="FZ22">
            <v>0</v>
          </cell>
          <cell r="GF22">
            <v>0</v>
          </cell>
          <cell r="GL22">
            <v>0</v>
          </cell>
          <cell r="GR22">
            <v>0</v>
          </cell>
          <cell r="GX22">
            <v>0</v>
          </cell>
          <cell r="HD22">
            <v>0</v>
          </cell>
          <cell r="HF22">
            <v>22</v>
          </cell>
        </row>
        <row r="23">
          <cell r="A23">
            <v>23</v>
          </cell>
          <cell r="B23">
            <v>37316</v>
          </cell>
          <cell r="C23" t="str">
            <v>200203</v>
          </cell>
          <cell r="D23">
            <v>88555.999999999927</v>
          </cell>
          <cell r="E23">
            <v>14847.05</v>
          </cell>
          <cell r="F23">
            <v>4053.52</v>
          </cell>
          <cell r="G23">
            <v>2004.68</v>
          </cell>
          <cell r="H23">
            <v>15349.91</v>
          </cell>
          <cell r="I23">
            <v>4430.1099999999997</v>
          </cell>
          <cell r="J23">
            <v>1376.72</v>
          </cell>
          <cell r="K23">
            <v>678.24</v>
          </cell>
          <cell r="L23">
            <v>2362.41</v>
          </cell>
          <cell r="M23">
            <v>459.49</v>
          </cell>
          <cell r="N23">
            <v>248.74</v>
          </cell>
          <cell r="O23">
            <v>114.33</v>
          </cell>
          <cell r="P23">
            <v>1907.1</v>
          </cell>
          <cell r="Q23">
            <v>584.17999999999995</v>
          </cell>
          <cell r="R23">
            <v>170.99</v>
          </cell>
          <cell r="S23">
            <v>351.85</v>
          </cell>
          <cell r="T23">
            <v>863.54</v>
          </cell>
          <cell r="U23">
            <v>160.29</v>
          </cell>
          <cell r="V23">
            <v>164.1</v>
          </cell>
          <cell r="W23">
            <v>79.38</v>
          </cell>
          <cell r="X23">
            <v>693.33</v>
          </cell>
          <cell r="Y23">
            <v>209.28</v>
          </cell>
          <cell r="Z23">
            <v>138.16</v>
          </cell>
          <cell r="AA23">
            <v>66.45</v>
          </cell>
          <cell r="FL23">
            <v>109732.28999999994</v>
          </cell>
          <cell r="FM23">
            <v>20690.400000000001</v>
          </cell>
          <cell r="FN23">
            <v>6152.23</v>
          </cell>
          <cell r="FO23">
            <v>3294.93</v>
          </cell>
          <cell r="FR23">
            <v>0</v>
          </cell>
          <cell r="FS23">
            <v>139642.22999999992</v>
          </cell>
          <cell r="FT23">
            <v>28049.780000000002</v>
          </cell>
          <cell r="FU23">
            <v>8375.6899999999987</v>
          </cell>
          <cell r="FV23">
            <v>4451.53</v>
          </cell>
          <cell r="FW23">
            <v>180519.22999999992</v>
          </cell>
          <cell r="FX23">
            <v>0</v>
          </cell>
          <cell r="FY23">
            <v>0</v>
          </cell>
          <cell r="FZ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0</v>
          </cell>
          <cell r="GL23">
            <v>0</v>
          </cell>
          <cell r="GR23">
            <v>0</v>
          </cell>
          <cell r="GX23">
            <v>0</v>
          </cell>
          <cell r="HD23">
            <v>0</v>
          </cell>
          <cell r="HF23">
            <v>23</v>
          </cell>
        </row>
        <row r="24">
          <cell r="A24">
            <v>24</v>
          </cell>
          <cell r="B24">
            <v>37347</v>
          </cell>
          <cell r="C24" t="str">
            <v>200204</v>
          </cell>
          <cell r="D24">
            <v>424455.99000000121</v>
          </cell>
          <cell r="E24">
            <v>80056.260000000126</v>
          </cell>
          <cell r="F24">
            <v>13552.11</v>
          </cell>
          <cell r="G24">
            <v>6758.9900000000143</v>
          </cell>
          <cell r="H24">
            <v>53188.47</v>
          </cell>
          <cell r="I24">
            <v>13668.41</v>
          </cell>
          <cell r="J24">
            <v>3204.9400000000087</v>
          </cell>
          <cell r="K24">
            <v>1584.97</v>
          </cell>
          <cell r="L24">
            <v>13458.83</v>
          </cell>
          <cell r="M24">
            <v>3993.07</v>
          </cell>
          <cell r="N24">
            <v>1278.44</v>
          </cell>
          <cell r="O24">
            <v>624.61</v>
          </cell>
          <cell r="P24">
            <v>4379.3100000000004</v>
          </cell>
          <cell r="Q24">
            <v>1251.1400000000001</v>
          </cell>
          <cell r="R24">
            <v>262.18</v>
          </cell>
          <cell r="S24">
            <v>535.79</v>
          </cell>
          <cell r="T24">
            <v>1906.32</v>
          </cell>
          <cell r="U24">
            <v>327.18</v>
          </cell>
          <cell r="V24">
            <v>227.86</v>
          </cell>
          <cell r="W24">
            <v>110.8</v>
          </cell>
          <cell r="X24">
            <v>1657.62</v>
          </cell>
          <cell r="Y24">
            <v>531.08000000000004</v>
          </cell>
          <cell r="Z24">
            <v>340.38</v>
          </cell>
          <cell r="AA24">
            <v>159.94999999999999</v>
          </cell>
          <cell r="FL24">
            <v>499046.54000000126</v>
          </cell>
          <cell r="FM24">
            <v>99827.14000000013</v>
          </cell>
          <cell r="FN24">
            <v>18865.910000000011</v>
          </cell>
          <cell r="FO24">
            <v>9775.1100000000151</v>
          </cell>
          <cell r="FR24">
            <v>0</v>
          </cell>
          <cell r="FS24">
            <v>638688.77000000118</v>
          </cell>
          <cell r="FT24">
            <v>127876.92000000013</v>
          </cell>
          <cell r="FU24">
            <v>27241.600000000009</v>
          </cell>
          <cell r="FV24">
            <v>14226.640000000014</v>
          </cell>
          <cell r="FW24">
            <v>808033.93000000133</v>
          </cell>
          <cell r="FX24">
            <v>0</v>
          </cell>
          <cell r="FY24">
            <v>0</v>
          </cell>
          <cell r="FZ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L24">
            <v>0</v>
          </cell>
          <cell r="GR24">
            <v>0</v>
          </cell>
          <cell r="GX24">
            <v>0</v>
          </cell>
          <cell r="HD24">
            <v>0</v>
          </cell>
          <cell r="HF24">
            <v>24</v>
          </cell>
        </row>
        <row r="25">
          <cell r="A25">
            <v>25</v>
          </cell>
          <cell r="B25">
            <v>37377</v>
          </cell>
          <cell r="C25" t="str">
            <v>200205</v>
          </cell>
          <cell r="D25">
            <v>1387884.34</v>
          </cell>
          <cell r="E25">
            <v>334187.77</v>
          </cell>
          <cell r="F25">
            <v>11357.42</v>
          </cell>
          <cell r="G25">
            <v>5698.5499999999911</v>
          </cell>
          <cell r="H25">
            <v>285841.57</v>
          </cell>
          <cell r="I25">
            <v>58004.639999999861</v>
          </cell>
          <cell r="J25">
            <v>9596.1900000000478</v>
          </cell>
          <cell r="K25">
            <v>4786.0100000000084</v>
          </cell>
          <cell r="L25">
            <v>51001.15</v>
          </cell>
          <cell r="M25">
            <v>10294.700000000001</v>
          </cell>
          <cell r="N25">
            <v>2934.64</v>
          </cell>
          <cell r="O25">
            <v>1453.16</v>
          </cell>
          <cell r="P25">
            <v>16843.73</v>
          </cell>
          <cell r="Q25">
            <v>3875.06</v>
          </cell>
          <cell r="R25">
            <v>728.12</v>
          </cell>
          <cell r="S25">
            <v>1477.51</v>
          </cell>
          <cell r="T25">
            <v>4293</v>
          </cell>
          <cell r="U25">
            <v>874.08</v>
          </cell>
          <cell r="V25">
            <v>542.09</v>
          </cell>
          <cell r="W25">
            <v>260.51</v>
          </cell>
          <cell r="X25">
            <v>3540.34</v>
          </cell>
          <cell r="Y25">
            <v>1059.58</v>
          </cell>
          <cell r="Z25">
            <v>439.64</v>
          </cell>
          <cell r="AA25">
            <v>213.59</v>
          </cell>
          <cell r="FL25">
            <v>1749404.1300000001</v>
          </cell>
          <cell r="FM25">
            <v>408295.8299999999</v>
          </cell>
          <cell r="FN25">
            <v>25598.100000000046</v>
          </cell>
          <cell r="FO25">
            <v>13889.33</v>
          </cell>
          <cell r="FP25">
            <v>1817414</v>
          </cell>
          <cell r="FQ25">
            <v>424836</v>
          </cell>
          <cell r="FR25">
            <v>2242250</v>
          </cell>
          <cell r="FS25">
            <v>2388092.9000000013</v>
          </cell>
          <cell r="FT25">
            <v>536172.75</v>
          </cell>
          <cell r="FU25">
            <v>52839.700000000055</v>
          </cell>
          <cell r="FV25">
            <v>28115.970000000016</v>
          </cell>
          <cell r="FW25">
            <v>3005221.3200000017</v>
          </cell>
          <cell r="FX25">
            <v>1817414</v>
          </cell>
          <cell r="FY25">
            <v>424836</v>
          </cell>
          <cell r="FZ25">
            <v>2242250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H25">
            <v>538745.2900000012</v>
          </cell>
          <cell r="GI25">
            <v>101167.85000000012</v>
          </cell>
          <cell r="GJ25">
            <v>19253.669999999998</v>
          </cell>
          <cell r="GK25">
            <v>9574.9200000000146</v>
          </cell>
          <cell r="GL25">
            <v>668741.73000000138</v>
          </cell>
          <cell r="GN25">
            <v>1387884.34</v>
          </cell>
          <cell r="GO25">
            <v>334187.77</v>
          </cell>
          <cell r="GP25">
            <v>11357.42</v>
          </cell>
          <cell r="GQ25">
            <v>5698.5499999999911</v>
          </cell>
          <cell r="GR25">
            <v>1739128.08</v>
          </cell>
          <cell r="GT25">
            <v>36174.959999999999</v>
          </cell>
          <cell r="GU25">
            <v>9535.4600000000009</v>
          </cell>
          <cell r="GV25">
            <v>0</v>
          </cell>
          <cell r="GW25">
            <v>0</v>
          </cell>
          <cell r="GX25">
            <v>45710.42</v>
          </cell>
          <cell r="GZ25">
            <v>266239.3</v>
          </cell>
          <cell r="HA25">
            <v>4226.66</v>
          </cell>
          <cell r="HB25">
            <v>0</v>
          </cell>
          <cell r="HC25">
            <v>0</v>
          </cell>
          <cell r="HD25">
            <v>270465.95999999996</v>
          </cell>
          <cell r="HF25">
            <v>25</v>
          </cell>
        </row>
        <row r="26">
          <cell r="A26">
            <v>26</v>
          </cell>
          <cell r="B26">
            <v>37408</v>
          </cell>
          <cell r="C26" t="str">
            <v>200206</v>
          </cell>
          <cell r="D26">
            <v>35914.81</v>
          </cell>
          <cell r="E26">
            <v>9528.7000000000007</v>
          </cell>
          <cell r="F26">
            <v>0</v>
          </cell>
          <cell r="G26">
            <v>0</v>
          </cell>
          <cell r="H26">
            <v>1266641.51</v>
          </cell>
          <cell r="I26">
            <v>302368.76999999885</v>
          </cell>
          <cell r="J26">
            <v>455.25</v>
          </cell>
          <cell r="K26">
            <v>228.09</v>
          </cell>
          <cell r="L26">
            <v>257355.67</v>
          </cell>
          <cell r="M26">
            <v>51761.18</v>
          </cell>
          <cell r="N26">
            <v>8424.49</v>
          </cell>
          <cell r="O26">
            <v>4200.95</v>
          </cell>
          <cell r="P26">
            <v>48774.7</v>
          </cell>
          <cell r="Q26">
            <v>9675.99</v>
          </cell>
          <cell r="R26">
            <v>1280.57</v>
          </cell>
          <cell r="S26">
            <v>2580.65</v>
          </cell>
          <cell r="T26">
            <v>13895.25</v>
          </cell>
          <cell r="U26">
            <v>3366.94</v>
          </cell>
          <cell r="V26">
            <v>1157.67</v>
          </cell>
          <cell r="W26">
            <v>570.82000000000005</v>
          </cell>
          <cell r="X26">
            <v>6591.68</v>
          </cell>
          <cell r="Y26">
            <v>1606.07</v>
          </cell>
          <cell r="Z26">
            <v>670.06</v>
          </cell>
          <cell r="AA26">
            <v>328.26</v>
          </cell>
          <cell r="FL26">
            <v>1629173.6199999999</v>
          </cell>
          <cell r="FM26">
            <v>378307.64999999886</v>
          </cell>
          <cell r="FN26">
            <v>11988.039999999999</v>
          </cell>
          <cell r="FO26">
            <v>7908.77</v>
          </cell>
          <cell r="FP26">
            <v>1707414</v>
          </cell>
          <cell r="FQ26">
            <v>398897</v>
          </cell>
          <cell r="FR26">
            <v>2106311</v>
          </cell>
          <cell r="FS26">
            <v>4017266.5200000014</v>
          </cell>
          <cell r="FT26">
            <v>914480.39999999886</v>
          </cell>
          <cell r="FU26">
            <v>64827.740000000056</v>
          </cell>
          <cell r="FV26">
            <v>36024.74000000002</v>
          </cell>
          <cell r="FW26">
            <v>5032599.4000000004</v>
          </cell>
          <cell r="FX26">
            <v>3524828</v>
          </cell>
          <cell r="FY26">
            <v>823733</v>
          </cell>
          <cell r="FZ26">
            <v>4348561</v>
          </cell>
          <cell r="GB26">
            <v>35914.81</v>
          </cell>
          <cell r="GC26">
            <v>9528.7000000000007</v>
          </cell>
          <cell r="GD26">
            <v>0</v>
          </cell>
          <cell r="GE26">
            <v>0</v>
          </cell>
          <cell r="GF26">
            <v>45443.509999999995</v>
          </cell>
          <cell r="GH26">
            <v>356819.68</v>
          </cell>
          <cell r="GI26">
            <v>76677.899999999863</v>
          </cell>
          <cell r="GJ26">
            <v>14476.200000000055</v>
          </cell>
          <cell r="GK26">
            <v>7195.2700000000086</v>
          </cell>
          <cell r="GL26">
            <v>455169.04999999993</v>
          </cell>
          <cell r="GN26">
            <v>1266641.51</v>
          </cell>
          <cell r="GO26">
            <v>302368.76999999885</v>
          </cell>
          <cell r="GP26">
            <v>455.25</v>
          </cell>
          <cell r="GQ26">
            <v>228.09</v>
          </cell>
          <cell r="GR26">
            <v>1569693.6199999989</v>
          </cell>
          <cell r="GT26">
            <v>21601.54</v>
          </cell>
          <cell r="GU26">
            <v>5824.24</v>
          </cell>
          <cell r="GV26">
            <v>0</v>
          </cell>
          <cell r="GW26">
            <v>0</v>
          </cell>
          <cell r="GX26">
            <v>27425.78</v>
          </cell>
          <cell r="GZ26">
            <v>138659.37</v>
          </cell>
          <cell r="HA26">
            <v>1658.9</v>
          </cell>
          <cell r="HB26">
            <v>0</v>
          </cell>
          <cell r="HC26">
            <v>0</v>
          </cell>
          <cell r="HD26">
            <v>140318.26999999999</v>
          </cell>
          <cell r="HF26">
            <v>26</v>
          </cell>
        </row>
        <row r="27">
          <cell r="A27">
            <v>27</v>
          </cell>
          <cell r="B27">
            <v>37438</v>
          </cell>
          <cell r="C27" t="str">
            <v>200207</v>
          </cell>
          <cell r="D27">
            <v>260.14999999999998</v>
          </cell>
          <cell r="E27">
            <v>6.76</v>
          </cell>
          <cell r="F27">
            <v>0</v>
          </cell>
          <cell r="G27">
            <v>0</v>
          </cell>
          <cell r="H27">
            <v>21340.43</v>
          </cell>
          <cell r="I27">
            <v>5802.53</v>
          </cell>
          <cell r="J27">
            <v>0</v>
          </cell>
          <cell r="K27">
            <v>0</v>
          </cell>
          <cell r="L27">
            <v>1048834.96</v>
          </cell>
          <cell r="M27">
            <v>244308.01</v>
          </cell>
          <cell r="N27">
            <v>1594.16</v>
          </cell>
          <cell r="O27">
            <v>799.08</v>
          </cell>
          <cell r="P27">
            <v>188220.97</v>
          </cell>
          <cell r="Q27">
            <v>38973.769999999997</v>
          </cell>
          <cell r="R27">
            <v>2743.25</v>
          </cell>
          <cell r="S27">
            <v>5499.07</v>
          </cell>
          <cell r="T27">
            <v>32801.68</v>
          </cell>
          <cell r="U27">
            <v>7008.71</v>
          </cell>
          <cell r="V27">
            <v>1830.95</v>
          </cell>
          <cell r="W27">
            <v>908.33</v>
          </cell>
          <cell r="X27">
            <v>13620.5</v>
          </cell>
          <cell r="Y27">
            <v>3097.59</v>
          </cell>
          <cell r="Z27">
            <v>1060.8800000000001</v>
          </cell>
          <cell r="AA27">
            <v>522.87</v>
          </cell>
          <cell r="FL27">
            <v>1305078.69</v>
          </cell>
          <cell r="FM27">
            <v>299197.37000000005</v>
          </cell>
          <cell r="FN27">
            <v>7229.24</v>
          </cell>
          <cell r="FO27">
            <v>7729.3499999999995</v>
          </cell>
          <cell r="FP27">
            <v>1391561</v>
          </cell>
          <cell r="FQ27">
            <v>322679</v>
          </cell>
          <cell r="FR27">
            <v>1714240</v>
          </cell>
          <cell r="FS27">
            <v>5322345.2100000009</v>
          </cell>
          <cell r="FT27">
            <v>1213677.7699999989</v>
          </cell>
          <cell r="FU27">
            <v>72056.980000000054</v>
          </cell>
          <cell r="FV27">
            <v>43754.090000000018</v>
          </cell>
          <cell r="FW27">
            <v>6651834.0499999998</v>
          </cell>
          <cell r="FX27">
            <v>4916389</v>
          </cell>
          <cell r="FY27">
            <v>1146412</v>
          </cell>
          <cell r="FZ27">
            <v>6062801</v>
          </cell>
          <cell r="GB27">
            <v>21600.58</v>
          </cell>
          <cell r="GC27">
            <v>5809.29</v>
          </cell>
          <cell r="GD27">
            <v>0</v>
          </cell>
          <cell r="GE27">
            <v>0</v>
          </cell>
          <cell r="GF27">
            <v>27409.870000000003</v>
          </cell>
          <cell r="GH27">
            <v>325197.99</v>
          </cell>
          <cell r="GI27">
            <v>66722.27</v>
          </cell>
          <cell r="GJ27">
            <v>13062.72</v>
          </cell>
          <cell r="GK27">
            <v>6478.9400000000005</v>
          </cell>
          <cell r="GL27">
            <v>411461.92</v>
          </cell>
          <cell r="GN27">
            <v>1048834.96</v>
          </cell>
          <cell r="GO27">
            <v>244308.01</v>
          </cell>
          <cell r="GP27">
            <v>1594.16</v>
          </cell>
          <cell r="GQ27">
            <v>799.08</v>
          </cell>
          <cell r="GR27">
            <v>1295536.21</v>
          </cell>
          <cell r="GT27">
            <v>18635.349999999999</v>
          </cell>
          <cell r="GU27">
            <v>5982.1799999999994</v>
          </cell>
          <cell r="GV27">
            <v>0</v>
          </cell>
          <cell r="GW27">
            <v>0</v>
          </cell>
          <cell r="GX27">
            <v>24617.53</v>
          </cell>
          <cell r="GZ27">
            <v>43790.239999999998</v>
          </cell>
          <cell r="HA27">
            <v>669.79</v>
          </cell>
          <cell r="HB27">
            <v>0</v>
          </cell>
          <cell r="HC27">
            <v>0</v>
          </cell>
          <cell r="HD27">
            <v>44460.03</v>
          </cell>
          <cell r="HF27">
            <v>27</v>
          </cell>
        </row>
        <row r="28">
          <cell r="A28">
            <v>28</v>
          </cell>
          <cell r="B28">
            <v>37469</v>
          </cell>
          <cell r="C28" t="str">
            <v>200208</v>
          </cell>
          <cell r="H28">
            <v>261.11</v>
          </cell>
          <cell r="I28">
            <v>21.71</v>
          </cell>
          <cell r="J28">
            <v>0</v>
          </cell>
          <cell r="K28">
            <v>0</v>
          </cell>
          <cell r="L28">
            <v>18365.919999999998</v>
          </cell>
          <cell r="M28">
            <v>5965.98</v>
          </cell>
          <cell r="N28">
            <v>0</v>
          </cell>
          <cell r="O28">
            <v>0</v>
          </cell>
          <cell r="P28">
            <v>891944.33</v>
          </cell>
          <cell r="Q28">
            <v>235056.51</v>
          </cell>
          <cell r="R28">
            <v>242.77</v>
          </cell>
          <cell r="S28">
            <v>484.43</v>
          </cell>
          <cell r="T28">
            <v>148872</v>
          </cell>
          <cell r="U28">
            <v>35359.870000000003</v>
          </cell>
          <cell r="V28">
            <v>4049.16</v>
          </cell>
          <cell r="W28">
            <v>2019.01</v>
          </cell>
          <cell r="X28">
            <v>32601.86</v>
          </cell>
          <cell r="Y28">
            <v>7239.2</v>
          </cell>
          <cell r="Z28">
            <v>1588.63</v>
          </cell>
          <cell r="AA28">
            <v>784.47</v>
          </cell>
          <cell r="FL28">
            <v>1092045.22</v>
          </cell>
          <cell r="FM28">
            <v>283643.27</v>
          </cell>
          <cell r="FN28">
            <v>5880.56</v>
          </cell>
          <cell r="FO28">
            <v>3287.91</v>
          </cell>
          <cell r="FP28">
            <v>1186032</v>
          </cell>
          <cell r="FQ28">
            <v>310447</v>
          </cell>
          <cell r="FR28">
            <v>1496479</v>
          </cell>
          <cell r="FS28">
            <v>6414390.4300000006</v>
          </cell>
          <cell r="FT28">
            <v>1497321.0399999989</v>
          </cell>
          <cell r="FU28">
            <v>77937.540000000052</v>
          </cell>
          <cell r="FV28">
            <v>47042.000000000015</v>
          </cell>
          <cell r="FW28">
            <v>8036691.0099999998</v>
          </cell>
          <cell r="FX28">
            <v>6102421</v>
          </cell>
          <cell r="FY28">
            <v>1456859</v>
          </cell>
          <cell r="FZ28">
            <v>7559280</v>
          </cell>
          <cell r="GB28">
            <v>18627.03</v>
          </cell>
          <cell r="GC28">
            <v>5987.69</v>
          </cell>
          <cell r="GD28">
            <v>0</v>
          </cell>
          <cell r="GE28">
            <v>0</v>
          </cell>
          <cell r="GF28">
            <v>24614.719999999998</v>
          </cell>
          <cell r="GH28">
            <v>260596.61</v>
          </cell>
          <cell r="GI28">
            <v>54548.78</v>
          </cell>
          <cell r="GJ28">
            <v>5228.22</v>
          </cell>
          <cell r="GK28">
            <v>10534.17</v>
          </cell>
          <cell r="GL28">
            <v>330907.77999999997</v>
          </cell>
          <cell r="GN28">
            <v>891944.33</v>
          </cell>
          <cell r="GO28">
            <v>235056.51</v>
          </cell>
          <cell r="GP28">
            <v>242.77</v>
          </cell>
          <cell r="GQ28">
            <v>484.43</v>
          </cell>
          <cell r="GR28">
            <v>1127728.0399999998</v>
          </cell>
          <cell r="GT28">
            <v>36099.49</v>
          </cell>
          <cell r="GU28">
            <v>9494.89</v>
          </cell>
          <cell r="GV28">
            <v>0</v>
          </cell>
          <cell r="GW28">
            <v>0</v>
          </cell>
          <cell r="GX28">
            <v>45594.38</v>
          </cell>
          <cell r="GZ28">
            <v>47754.26</v>
          </cell>
          <cell r="HA28">
            <v>781.6</v>
          </cell>
          <cell r="HB28">
            <v>0</v>
          </cell>
          <cell r="HC28">
            <v>0</v>
          </cell>
          <cell r="HD28">
            <v>48535.86</v>
          </cell>
          <cell r="HF28">
            <v>28</v>
          </cell>
        </row>
        <row r="29">
          <cell r="A29">
            <v>29</v>
          </cell>
          <cell r="B29">
            <v>37500</v>
          </cell>
          <cell r="C29" t="str">
            <v>200209</v>
          </cell>
          <cell r="L29">
            <v>269.43</v>
          </cell>
          <cell r="M29">
            <v>16.2</v>
          </cell>
          <cell r="N29">
            <v>0</v>
          </cell>
          <cell r="O29">
            <v>0</v>
          </cell>
          <cell r="P29">
            <v>36099.49</v>
          </cell>
          <cell r="Q29">
            <v>9494.89</v>
          </cell>
          <cell r="R29">
            <v>0</v>
          </cell>
          <cell r="S29">
            <v>0</v>
          </cell>
          <cell r="T29">
            <v>779442.33</v>
          </cell>
          <cell r="U29">
            <v>203112.92</v>
          </cell>
          <cell r="V29">
            <v>233.03</v>
          </cell>
          <cell r="W29">
            <v>116.73</v>
          </cell>
          <cell r="X29">
            <v>125576.36</v>
          </cell>
          <cell r="Y29">
            <v>29326.74</v>
          </cell>
          <cell r="Z29">
            <v>3267.37</v>
          </cell>
          <cell r="AA29">
            <v>1629.96</v>
          </cell>
          <cell r="FL29">
            <v>941387.61</v>
          </cell>
          <cell r="FM29">
            <v>241950.75</v>
          </cell>
          <cell r="FN29">
            <v>3500.4</v>
          </cell>
          <cell r="FO29">
            <v>1746.69</v>
          </cell>
          <cell r="FP29">
            <v>1055995</v>
          </cell>
          <cell r="FQ29">
            <v>273887</v>
          </cell>
          <cell r="FR29">
            <v>1329882</v>
          </cell>
          <cell r="FS29">
            <v>7355778.040000001</v>
          </cell>
          <cell r="FT29">
            <v>1739271.7899999989</v>
          </cell>
          <cell r="FU29">
            <v>81437.940000000046</v>
          </cell>
          <cell r="FV29">
            <v>48788.690000000017</v>
          </cell>
          <cell r="FW29">
            <v>9225276.459999999</v>
          </cell>
          <cell r="FX29">
            <v>7158416</v>
          </cell>
          <cell r="FY29">
            <v>1730746</v>
          </cell>
          <cell r="FZ29">
            <v>8889162</v>
          </cell>
          <cell r="GB29">
            <v>36368.92</v>
          </cell>
          <cell r="GC29">
            <v>9511.09</v>
          </cell>
          <cell r="GD29">
            <v>0</v>
          </cell>
          <cell r="GE29">
            <v>0</v>
          </cell>
          <cell r="GF29">
            <v>45880.009999999995</v>
          </cell>
          <cell r="GH29">
            <v>202716.82</v>
          </cell>
          <cell r="GI29">
            <v>47199.100000000006</v>
          </cell>
          <cell r="GJ29">
            <v>8011.34</v>
          </cell>
          <cell r="GK29">
            <v>3967.8100000000004</v>
          </cell>
          <cell r="GL29">
            <v>261895.07</v>
          </cell>
          <cell r="GN29">
            <v>779442.33</v>
          </cell>
          <cell r="GO29">
            <v>203112.92</v>
          </cell>
          <cell r="GP29">
            <v>233.03</v>
          </cell>
          <cell r="GQ29">
            <v>116.73</v>
          </cell>
          <cell r="GR29">
            <v>982905.01</v>
          </cell>
          <cell r="GT29">
            <v>28977.979999999996</v>
          </cell>
          <cell r="GU29">
            <v>7035.3899999999994</v>
          </cell>
          <cell r="GV29">
            <v>0</v>
          </cell>
          <cell r="GW29">
            <v>0</v>
          </cell>
          <cell r="GX29">
            <v>36013.369999999995</v>
          </cell>
          <cell r="GZ29">
            <v>62041.06</v>
          </cell>
          <cell r="HA29">
            <v>760.87</v>
          </cell>
          <cell r="HB29">
            <v>0</v>
          </cell>
          <cell r="HC29">
            <v>0</v>
          </cell>
          <cell r="HD29">
            <v>62801.93</v>
          </cell>
          <cell r="HF29">
            <v>29</v>
          </cell>
        </row>
        <row r="30">
          <cell r="A30">
            <v>30</v>
          </cell>
          <cell r="B30">
            <v>37530</v>
          </cell>
          <cell r="C30" t="str">
            <v>200210</v>
          </cell>
          <cell r="T30">
            <v>28779.42</v>
          </cell>
          <cell r="U30">
            <v>6899.04</v>
          </cell>
          <cell r="V30">
            <v>0</v>
          </cell>
          <cell r="W30">
            <v>0</v>
          </cell>
          <cell r="X30">
            <v>699227.36</v>
          </cell>
          <cell r="Y30">
            <v>173910.3</v>
          </cell>
          <cell r="Z30">
            <v>331.02</v>
          </cell>
          <cell r="AA30">
            <v>165.77</v>
          </cell>
          <cell r="FL30">
            <v>728006.78</v>
          </cell>
          <cell r="FM30">
            <v>180809.34</v>
          </cell>
          <cell r="FN30">
            <v>331.02</v>
          </cell>
          <cell r="FO30">
            <v>165.77</v>
          </cell>
          <cell r="FP30">
            <v>940369</v>
          </cell>
          <cell r="FQ30">
            <v>234080</v>
          </cell>
          <cell r="FR30">
            <v>1174449</v>
          </cell>
          <cell r="FS30">
            <v>8083784.8200000012</v>
          </cell>
          <cell r="FT30">
            <v>1920081.129999999</v>
          </cell>
          <cell r="FU30">
            <v>81768.96000000005</v>
          </cell>
          <cell r="FV30">
            <v>48954.460000000014</v>
          </cell>
          <cell r="FW30">
            <v>10134589.370000001</v>
          </cell>
          <cell r="FX30">
            <v>8098785</v>
          </cell>
          <cell r="FY30">
            <v>1964826</v>
          </cell>
          <cell r="FZ30">
            <v>10063611</v>
          </cell>
          <cell r="GB30">
            <v>28779.42</v>
          </cell>
          <cell r="GC30">
            <v>6899.04</v>
          </cell>
          <cell r="GD30">
            <v>0</v>
          </cell>
          <cell r="GE30">
            <v>0</v>
          </cell>
          <cell r="GF30">
            <v>35678.46</v>
          </cell>
          <cell r="GH30">
            <v>184442.84</v>
          </cell>
          <cell r="GI30">
            <v>43085.14</v>
          </cell>
          <cell r="GJ30">
            <v>7523.16</v>
          </cell>
          <cell r="GK30">
            <v>3710.7</v>
          </cell>
          <cell r="GL30">
            <v>238761.84</v>
          </cell>
          <cell r="GN30">
            <v>699227.36</v>
          </cell>
          <cell r="GO30">
            <v>173910.3</v>
          </cell>
          <cell r="GP30">
            <v>331.02</v>
          </cell>
          <cell r="GQ30">
            <v>165.77</v>
          </cell>
          <cell r="GR30">
            <v>873634.45</v>
          </cell>
          <cell r="GT30">
            <v>39604.75</v>
          </cell>
          <cell r="GU30">
            <v>10536.8</v>
          </cell>
          <cell r="GV30">
            <v>0</v>
          </cell>
          <cell r="GW30">
            <v>0</v>
          </cell>
          <cell r="GX30">
            <v>50141.55</v>
          </cell>
          <cell r="GZ30">
            <v>62041.06</v>
          </cell>
          <cell r="HA30">
            <v>760.87</v>
          </cell>
          <cell r="HB30">
            <v>0</v>
          </cell>
          <cell r="HC30">
            <v>0</v>
          </cell>
          <cell r="HD30">
            <v>62801.93</v>
          </cell>
          <cell r="HF30">
            <v>30</v>
          </cell>
        </row>
        <row r="31">
          <cell r="A31">
            <v>31</v>
          </cell>
          <cell r="B31">
            <v>37561</v>
          </cell>
          <cell r="C31" t="str">
            <v>200211</v>
          </cell>
          <cell r="T31">
            <v>121.1</v>
          </cell>
          <cell r="U31">
            <v>70.91</v>
          </cell>
          <cell r="V31">
            <v>0</v>
          </cell>
          <cell r="W31">
            <v>0</v>
          </cell>
          <cell r="X31">
            <v>39604.75</v>
          </cell>
          <cell r="Y31">
            <v>10536.8</v>
          </cell>
          <cell r="Z31">
            <v>0</v>
          </cell>
          <cell r="AA31">
            <v>0</v>
          </cell>
          <cell r="FL31">
            <v>39725.85</v>
          </cell>
          <cell r="FM31">
            <v>10607.71</v>
          </cell>
          <cell r="FN31">
            <v>0</v>
          </cell>
          <cell r="FO31">
            <v>0</v>
          </cell>
          <cell r="FP31">
            <v>809585</v>
          </cell>
          <cell r="FQ31">
            <v>222532</v>
          </cell>
          <cell r="FR31">
            <v>1032117</v>
          </cell>
          <cell r="FS31">
            <v>8123510.6700000009</v>
          </cell>
          <cell r="FT31">
            <v>1930688.8399999989</v>
          </cell>
          <cell r="FU31">
            <v>81768.96000000005</v>
          </cell>
          <cell r="FV31">
            <v>48954.460000000014</v>
          </cell>
          <cell r="FW31">
            <v>10184922.930000002</v>
          </cell>
          <cell r="FX31">
            <v>8908370</v>
          </cell>
          <cell r="FY31">
            <v>2187358</v>
          </cell>
          <cell r="FZ31">
            <v>11095728</v>
          </cell>
          <cell r="GB31">
            <v>39725.85</v>
          </cell>
          <cell r="GC31">
            <v>10607.71</v>
          </cell>
          <cell r="GD31">
            <v>0</v>
          </cell>
          <cell r="GE31">
            <v>0</v>
          </cell>
          <cell r="GF31">
            <v>50333.56</v>
          </cell>
          <cell r="GH31">
            <v>0</v>
          </cell>
          <cell r="GI31">
            <v>0</v>
          </cell>
          <cell r="GJ31">
            <v>0</v>
          </cell>
          <cell r="GK31">
            <v>0</v>
          </cell>
          <cell r="GL31">
            <v>0</v>
          </cell>
          <cell r="GN31">
            <v>0</v>
          </cell>
          <cell r="GO31">
            <v>0</v>
          </cell>
          <cell r="GP31">
            <v>0</v>
          </cell>
          <cell r="GQ31">
            <v>0</v>
          </cell>
          <cell r="GR31">
            <v>0</v>
          </cell>
          <cell r="GT31">
            <v>0</v>
          </cell>
          <cell r="GU31">
            <v>0</v>
          </cell>
          <cell r="GV31">
            <v>0</v>
          </cell>
          <cell r="GW31">
            <v>0</v>
          </cell>
          <cell r="GX31">
            <v>0</v>
          </cell>
          <cell r="GZ31">
            <v>62041.06</v>
          </cell>
          <cell r="HA31">
            <v>760.87</v>
          </cell>
          <cell r="HB31">
            <v>0</v>
          </cell>
          <cell r="HC31">
            <v>0</v>
          </cell>
          <cell r="HD31">
            <v>62801.93</v>
          </cell>
          <cell r="HF31">
            <v>31</v>
          </cell>
        </row>
        <row r="32">
          <cell r="A32">
            <v>32</v>
          </cell>
          <cell r="B32">
            <v>37591</v>
          </cell>
          <cell r="C32" t="str">
            <v>200212</v>
          </cell>
          <cell r="T32">
            <v>77.459999999999994</v>
          </cell>
          <cell r="U32">
            <v>65.44</v>
          </cell>
          <cell r="V32">
            <v>0</v>
          </cell>
          <cell r="W32">
            <v>0</v>
          </cell>
          <cell r="FL32">
            <v>77.459999999999994</v>
          </cell>
          <cell r="FM32">
            <v>65.44</v>
          </cell>
          <cell r="FN32">
            <v>0</v>
          </cell>
          <cell r="FO32">
            <v>0</v>
          </cell>
          <cell r="FP32">
            <v>741279</v>
          </cell>
          <cell r="FQ32">
            <v>192779</v>
          </cell>
          <cell r="FR32">
            <v>934058</v>
          </cell>
          <cell r="FS32">
            <v>8123588.1300000008</v>
          </cell>
          <cell r="FT32">
            <v>1930754.2799999989</v>
          </cell>
          <cell r="FU32">
            <v>81768.96000000005</v>
          </cell>
          <cell r="FV32">
            <v>48954.460000000014</v>
          </cell>
          <cell r="FW32">
            <v>10185065.830000002</v>
          </cell>
          <cell r="FX32">
            <v>9649649</v>
          </cell>
          <cell r="FY32">
            <v>2380137</v>
          </cell>
          <cell r="FZ32">
            <v>12029786</v>
          </cell>
          <cell r="GB32">
            <v>77.459999999999994</v>
          </cell>
          <cell r="GC32">
            <v>65.44</v>
          </cell>
          <cell r="GD32">
            <v>0</v>
          </cell>
          <cell r="GE32">
            <v>0</v>
          </cell>
          <cell r="GF32">
            <v>142.89999999999998</v>
          </cell>
          <cell r="GH32">
            <v>0</v>
          </cell>
          <cell r="GI32">
            <v>0</v>
          </cell>
          <cell r="GJ32">
            <v>0</v>
          </cell>
          <cell r="GK32">
            <v>0</v>
          </cell>
          <cell r="GL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  <cell r="GR32">
            <v>0</v>
          </cell>
          <cell r="GT32">
            <v>0</v>
          </cell>
          <cell r="GU32">
            <v>0</v>
          </cell>
          <cell r="GV32">
            <v>0</v>
          </cell>
          <cell r="GW32">
            <v>0</v>
          </cell>
          <cell r="GX32">
            <v>0</v>
          </cell>
          <cell r="GZ32">
            <v>62041.06</v>
          </cell>
          <cell r="HA32">
            <v>760.87</v>
          </cell>
          <cell r="HB32">
            <v>0</v>
          </cell>
          <cell r="HC32">
            <v>0</v>
          </cell>
          <cell r="HD32">
            <v>62801.93</v>
          </cell>
          <cell r="HF32">
            <v>32</v>
          </cell>
        </row>
        <row r="33">
          <cell r="A33">
            <v>33</v>
          </cell>
          <cell r="B33">
            <v>37622</v>
          </cell>
          <cell r="C33" t="str">
            <v>200301</v>
          </cell>
          <cell r="FL33">
            <v>0</v>
          </cell>
          <cell r="FM33">
            <v>0</v>
          </cell>
          <cell r="FN33">
            <v>0</v>
          </cell>
          <cell r="FO33">
            <v>0</v>
          </cell>
          <cell r="FP33">
            <v>661807</v>
          </cell>
          <cell r="FQ33">
            <v>176335</v>
          </cell>
          <cell r="FR33">
            <v>838142</v>
          </cell>
          <cell r="FS33">
            <v>8123588.1300000008</v>
          </cell>
          <cell r="FT33">
            <v>1930754.2799999989</v>
          </cell>
          <cell r="FU33">
            <v>81768.96000000005</v>
          </cell>
          <cell r="FV33">
            <v>48954.460000000014</v>
          </cell>
          <cell r="FW33">
            <v>10185065.830000002</v>
          </cell>
          <cell r="FX33">
            <v>10311456</v>
          </cell>
          <cell r="FY33">
            <v>2556472</v>
          </cell>
          <cell r="FZ33">
            <v>12867928</v>
          </cell>
          <cell r="GB33">
            <v>0</v>
          </cell>
          <cell r="GC33">
            <v>0</v>
          </cell>
          <cell r="GD33">
            <v>0</v>
          </cell>
          <cell r="GE33">
            <v>0</v>
          </cell>
          <cell r="GF33">
            <v>0</v>
          </cell>
          <cell r="GH33">
            <v>0</v>
          </cell>
          <cell r="GI33">
            <v>0</v>
          </cell>
          <cell r="GJ33">
            <v>0</v>
          </cell>
          <cell r="GK33">
            <v>0</v>
          </cell>
          <cell r="GL33">
            <v>0</v>
          </cell>
          <cell r="GN33">
            <v>0</v>
          </cell>
          <cell r="GO33">
            <v>0</v>
          </cell>
          <cell r="GP33">
            <v>0</v>
          </cell>
          <cell r="GQ33">
            <v>0</v>
          </cell>
          <cell r="GR33">
            <v>0</v>
          </cell>
          <cell r="GT33">
            <v>0</v>
          </cell>
          <cell r="GU33">
            <v>0</v>
          </cell>
          <cell r="GV33">
            <v>0</v>
          </cell>
          <cell r="GW33">
            <v>0</v>
          </cell>
          <cell r="GX33">
            <v>0</v>
          </cell>
          <cell r="GZ33">
            <v>0</v>
          </cell>
          <cell r="HA33">
            <v>0</v>
          </cell>
          <cell r="HB33">
            <v>0</v>
          </cell>
          <cell r="HC33">
            <v>0</v>
          </cell>
          <cell r="HD33">
            <v>0</v>
          </cell>
          <cell r="HF33">
            <v>33</v>
          </cell>
        </row>
        <row r="34">
          <cell r="A34">
            <v>34</v>
          </cell>
          <cell r="B34">
            <v>37653</v>
          </cell>
          <cell r="C34" t="str">
            <v>200302</v>
          </cell>
          <cell r="FL34">
            <v>0</v>
          </cell>
          <cell r="FM34">
            <v>0</v>
          </cell>
          <cell r="FN34">
            <v>0</v>
          </cell>
          <cell r="FO34">
            <v>0</v>
          </cell>
          <cell r="FP34">
            <v>606211</v>
          </cell>
          <cell r="FQ34">
            <v>166357</v>
          </cell>
          <cell r="FR34">
            <v>772568</v>
          </cell>
          <cell r="FS34">
            <v>8123588.1300000008</v>
          </cell>
          <cell r="FT34">
            <v>1930754.2799999989</v>
          </cell>
          <cell r="FU34">
            <v>81768.96000000005</v>
          </cell>
          <cell r="FV34">
            <v>48954.460000000014</v>
          </cell>
          <cell r="FW34">
            <v>10185065.830000002</v>
          </cell>
          <cell r="FX34">
            <v>10917667</v>
          </cell>
          <cell r="FY34">
            <v>2722829</v>
          </cell>
          <cell r="FZ34">
            <v>13640496</v>
          </cell>
          <cell r="GB34">
            <v>0</v>
          </cell>
          <cell r="GC34">
            <v>0</v>
          </cell>
          <cell r="GD34">
            <v>0</v>
          </cell>
          <cell r="GE34">
            <v>0</v>
          </cell>
          <cell r="GF34">
            <v>0</v>
          </cell>
          <cell r="GH34">
            <v>0</v>
          </cell>
          <cell r="GI34">
            <v>0</v>
          </cell>
          <cell r="GJ34">
            <v>0</v>
          </cell>
          <cell r="GK34">
            <v>0</v>
          </cell>
          <cell r="GL34">
            <v>0</v>
          </cell>
          <cell r="GN34">
            <v>0</v>
          </cell>
          <cell r="GO34">
            <v>0</v>
          </cell>
          <cell r="GP34">
            <v>0</v>
          </cell>
          <cell r="GQ34">
            <v>0</v>
          </cell>
          <cell r="GR34">
            <v>0</v>
          </cell>
          <cell r="GT34">
            <v>0</v>
          </cell>
          <cell r="GU34">
            <v>0</v>
          </cell>
          <cell r="GV34">
            <v>0</v>
          </cell>
          <cell r="GW34">
            <v>0</v>
          </cell>
          <cell r="GX34">
            <v>0</v>
          </cell>
          <cell r="GZ34">
            <v>0</v>
          </cell>
          <cell r="HA34">
            <v>0</v>
          </cell>
          <cell r="HB34">
            <v>0</v>
          </cell>
          <cell r="HC34">
            <v>0</v>
          </cell>
          <cell r="HD34">
            <v>0</v>
          </cell>
          <cell r="HF34">
            <v>34</v>
          </cell>
        </row>
        <row r="35">
          <cell r="A35">
            <v>35</v>
          </cell>
          <cell r="B35">
            <v>37681</v>
          </cell>
          <cell r="C35" t="str">
            <v>200303</v>
          </cell>
          <cell r="FL35">
            <v>0</v>
          </cell>
          <cell r="FM35">
            <v>0</v>
          </cell>
          <cell r="FN35">
            <v>0</v>
          </cell>
          <cell r="FO35">
            <v>0</v>
          </cell>
          <cell r="FP35">
            <v>562981</v>
          </cell>
          <cell r="FQ35">
            <v>130563</v>
          </cell>
          <cell r="FR35">
            <v>693544</v>
          </cell>
          <cell r="FS35">
            <v>8123588.1300000008</v>
          </cell>
          <cell r="FT35">
            <v>1930754.2799999989</v>
          </cell>
          <cell r="FU35">
            <v>81768.96000000005</v>
          </cell>
          <cell r="FV35">
            <v>48954.460000000014</v>
          </cell>
          <cell r="FW35">
            <v>10185065.830000002</v>
          </cell>
          <cell r="FX35">
            <v>11480648</v>
          </cell>
          <cell r="FY35">
            <v>2853392</v>
          </cell>
          <cell r="FZ35">
            <v>14334040</v>
          </cell>
          <cell r="GB35">
            <v>0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H35">
            <v>0</v>
          </cell>
          <cell r="GI35">
            <v>0</v>
          </cell>
          <cell r="GJ35">
            <v>0</v>
          </cell>
          <cell r="GK35">
            <v>0</v>
          </cell>
          <cell r="GL35">
            <v>0</v>
          </cell>
          <cell r="GN35">
            <v>0</v>
          </cell>
          <cell r="GO35">
            <v>0</v>
          </cell>
          <cell r="GP35">
            <v>0</v>
          </cell>
          <cell r="GQ35">
            <v>0</v>
          </cell>
          <cell r="GR35">
            <v>0</v>
          </cell>
          <cell r="GT35">
            <v>0</v>
          </cell>
          <cell r="GU35">
            <v>0</v>
          </cell>
          <cell r="GV35">
            <v>0</v>
          </cell>
          <cell r="GW35">
            <v>0</v>
          </cell>
          <cell r="GX35">
            <v>0</v>
          </cell>
          <cell r="GZ35">
            <v>0</v>
          </cell>
          <cell r="HA35">
            <v>0</v>
          </cell>
          <cell r="HB35">
            <v>0</v>
          </cell>
          <cell r="HC35">
            <v>0</v>
          </cell>
          <cell r="HD35">
            <v>0</v>
          </cell>
          <cell r="HF35">
            <v>35</v>
          </cell>
        </row>
        <row r="36">
          <cell r="A36">
            <v>36</v>
          </cell>
          <cell r="B36">
            <v>37712</v>
          </cell>
          <cell r="C36" t="str">
            <v>200304</v>
          </cell>
          <cell r="FL36">
            <v>0</v>
          </cell>
          <cell r="FM36">
            <v>0</v>
          </cell>
          <cell r="FN36">
            <v>0</v>
          </cell>
          <cell r="FO36">
            <v>0</v>
          </cell>
          <cell r="FP36">
            <v>512002</v>
          </cell>
          <cell r="FQ36">
            <v>124624</v>
          </cell>
          <cell r="FR36">
            <v>636626</v>
          </cell>
          <cell r="FS36">
            <v>8123588.1300000008</v>
          </cell>
          <cell r="FT36">
            <v>1930754.2799999989</v>
          </cell>
          <cell r="FU36">
            <v>81768.96000000005</v>
          </cell>
          <cell r="FV36">
            <v>48954.460000000014</v>
          </cell>
          <cell r="FW36">
            <v>10185065.830000002</v>
          </cell>
          <cell r="FX36">
            <v>11992650</v>
          </cell>
          <cell r="FY36">
            <v>2978016</v>
          </cell>
          <cell r="FZ36">
            <v>14970666</v>
          </cell>
          <cell r="GB36">
            <v>0</v>
          </cell>
          <cell r="GC36">
            <v>0</v>
          </cell>
          <cell r="GD36">
            <v>0</v>
          </cell>
          <cell r="GE36">
            <v>0</v>
          </cell>
          <cell r="GF36">
            <v>0</v>
          </cell>
          <cell r="GH36">
            <v>0</v>
          </cell>
          <cell r="GI36">
            <v>0</v>
          </cell>
          <cell r="GJ36">
            <v>0</v>
          </cell>
          <cell r="GK36">
            <v>0</v>
          </cell>
          <cell r="GL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0</v>
          </cell>
          <cell r="GT36">
            <v>0</v>
          </cell>
          <cell r="GU36">
            <v>0</v>
          </cell>
          <cell r="GV36">
            <v>0</v>
          </cell>
          <cell r="GW36">
            <v>0</v>
          </cell>
          <cell r="GX36">
            <v>0</v>
          </cell>
          <cell r="GZ36">
            <v>0</v>
          </cell>
          <cell r="HA36">
            <v>0</v>
          </cell>
          <cell r="HB36">
            <v>0</v>
          </cell>
          <cell r="HC36">
            <v>0</v>
          </cell>
          <cell r="HD36">
            <v>0</v>
          </cell>
          <cell r="HF36">
            <v>36</v>
          </cell>
        </row>
        <row r="37">
          <cell r="A37">
            <v>37</v>
          </cell>
          <cell r="B37">
            <v>37742</v>
          </cell>
          <cell r="C37" t="str">
            <v>200305</v>
          </cell>
          <cell r="FL37">
            <v>0</v>
          </cell>
          <cell r="FM37">
            <v>0</v>
          </cell>
          <cell r="FN37">
            <v>0</v>
          </cell>
          <cell r="FO37">
            <v>0</v>
          </cell>
          <cell r="FP37">
            <v>470189</v>
          </cell>
          <cell r="FQ37">
            <v>113755</v>
          </cell>
          <cell r="FR37">
            <v>583944</v>
          </cell>
          <cell r="FS37">
            <v>8123588.1300000008</v>
          </cell>
          <cell r="FT37">
            <v>1930754.2799999989</v>
          </cell>
          <cell r="FU37">
            <v>81768.96000000005</v>
          </cell>
          <cell r="FV37">
            <v>48954.460000000014</v>
          </cell>
          <cell r="FW37">
            <v>10185065.830000002</v>
          </cell>
          <cell r="FX37">
            <v>12462839</v>
          </cell>
          <cell r="FY37">
            <v>3091771</v>
          </cell>
          <cell r="FZ37">
            <v>15554610</v>
          </cell>
          <cell r="GB37">
            <v>0</v>
          </cell>
          <cell r="GC37">
            <v>0</v>
          </cell>
          <cell r="GD37">
            <v>0</v>
          </cell>
          <cell r="GE37">
            <v>0</v>
          </cell>
          <cell r="GF37">
            <v>0</v>
          </cell>
          <cell r="GH37">
            <v>0</v>
          </cell>
          <cell r="GI37">
            <v>0</v>
          </cell>
          <cell r="GJ37">
            <v>0</v>
          </cell>
          <cell r="GK37">
            <v>0</v>
          </cell>
          <cell r="GL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  <cell r="GR37">
            <v>0</v>
          </cell>
          <cell r="GT37">
            <v>0</v>
          </cell>
          <cell r="GU37">
            <v>0</v>
          </cell>
          <cell r="GV37">
            <v>0</v>
          </cell>
          <cell r="GW37">
            <v>0</v>
          </cell>
          <cell r="GX37">
            <v>0</v>
          </cell>
          <cell r="GZ37">
            <v>0</v>
          </cell>
          <cell r="HA37">
            <v>0</v>
          </cell>
          <cell r="HB37">
            <v>0</v>
          </cell>
          <cell r="HC37">
            <v>0</v>
          </cell>
          <cell r="HD37">
            <v>0</v>
          </cell>
          <cell r="HF37">
            <v>37</v>
          </cell>
        </row>
        <row r="38">
          <cell r="A38">
            <v>38</v>
          </cell>
          <cell r="B38">
            <v>37773</v>
          </cell>
          <cell r="C38" t="str">
            <v>200306</v>
          </cell>
          <cell r="FL38">
            <v>0</v>
          </cell>
          <cell r="FM38">
            <v>0</v>
          </cell>
          <cell r="FN38">
            <v>0</v>
          </cell>
          <cell r="FO38">
            <v>0</v>
          </cell>
          <cell r="FP38">
            <v>416826</v>
          </cell>
          <cell r="FQ38">
            <v>102722</v>
          </cell>
          <cell r="FR38">
            <v>519548</v>
          </cell>
          <cell r="FS38">
            <v>8123588.1300000008</v>
          </cell>
          <cell r="FT38">
            <v>1930754.2799999989</v>
          </cell>
          <cell r="FU38">
            <v>81768.96000000005</v>
          </cell>
          <cell r="FV38">
            <v>48954.460000000014</v>
          </cell>
          <cell r="FW38">
            <v>10185065.830000002</v>
          </cell>
          <cell r="FX38">
            <v>12879665</v>
          </cell>
          <cell r="FY38">
            <v>3194493</v>
          </cell>
          <cell r="FZ38">
            <v>16074158</v>
          </cell>
          <cell r="GB38">
            <v>0</v>
          </cell>
          <cell r="GC38">
            <v>0</v>
          </cell>
          <cell r="GD38">
            <v>0</v>
          </cell>
          <cell r="GE38">
            <v>0</v>
          </cell>
          <cell r="GF38">
            <v>0</v>
          </cell>
          <cell r="GH38">
            <v>0</v>
          </cell>
          <cell r="GI38">
            <v>0</v>
          </cell>
          <cell r="GJ38">
            <v>0</v>
          </cell>
          <cell r="GK38">
            <v>0</v>
          </cell>
          <cell r="GL38">
            <v>0</v>
          </cell>
          <cell r="GN38">
            <v>0</v>
          </cell>
          <cell r="GO38">
            <v>0</v>
          </cell>
          <cell r="GP38">
            <v>0</v>
          </cell>
          <cell r="GQ38">
            <v>0</v>
          </cell>
          <cell r="GR38">
            <v>0</v>
          </cell>
          <cell r="GT38">
            <v>0</v>
          </cell>
          <cell r="GU38">
            <v>0</v>
          </cell>
          <cell r="GV38">
            <v>0</v>
          </cell>
          <cell r="GW38">
            <v>0</v>
          </cell>
          <cell r="GX38">
            <v>0</v>
          </cell>
          <cell r="GZ38">
            <v>0</v>
          </cell>
          <cell r="HA38">
            <v>0</v>
          </cell>
          <cell r="HB38">
            <v>0</v>
          </cell>
          <cell r="HC38">
            <v>0</v>
          </cell>
          <cell r="HD38">
            <v>0</v>
          </cell>
          <cell r="HF38">
            <v>38</v>
          </cell>
        </row>
        <row r="39">
          <cell r="A39">
            <v>39</v>
          </cell>
          <cell r="B39">
            <v>37803</v>
          </cell>
          <cell r="C39" t="str">
            <v>200307</v>
          </cell>
          <cell r="FL39">
            <v>0</v>
          </cell>
          <cell r="FM39">
            <v>0</v>
          </cell>
          <cell r="FN39">
            <v>0</v>
          </cell>
          <cell r="FO39">
            <v>0</v>
          </cell>
          <cell r="FP39">
            <v>397257</v>
          </cell>
          <cell r="FQ39">
            <v>87530</v>
          </cell>
          <cell r="FR39">
            <v>484787</v>
          </cell>
          <cell r="FS39">
            <v>8123588.1300000008</v>
          </cell>
          <cell r="FT39">
            <v>1930754.2799999989</v>
          </cell>
          <cell r="FU39">
            <v>81768.96000000005</v>
          </cell>
          <cell r="FV39">
            <v>48954.460000000014</v>
          </cell>
          <cell r="FW39">
            <v>10185065.830000002</v>
          </cell>
          <cell r="FX39">
            <v>13276922</v>
          </cell>
          <cell r="FY39">
            <v>3282023</v>
          </cell>
          <cell r="FZ39">
            <v>16558945</v>
          </cell>
          <cell r="GB39">
            <v>0</v>
          </cell>
          <cell r="GC39">
            <v>0</v>
          </cell>
          <cell r="GD39">
            <v>0</v>
          </cell>
          <cell r="GE39">
            <v>0</v>
          </cell>
          <cell r="GF39">
            <v>0</v>
          </cell>
          <cell r="GH39">
            <v>0</v>
          </cell>
          <cell r="GI39">
            <v>0</v>
          </cell>
          <cell r="GJ39">
            <v>0</v>
          </cell>
          <cell r="GK39">
            <v>0</v>
          </cell>
          <cell r="GL39">
            <v>0</v>
          </cell>
          <cell r="GN39">
            <v>0</v>
          </cell>
          <cell r="GO39">
            <v>0</v>
          </cell>
          <cell r="GP39">
            <v>0</v>
          </cell>
          <cell r="GQ39">
            <v>0</v>
          </cell>
          <cell r="GR39">
            <v>0</v>
          </cell>
          <cell r="GT39">
            <v>0</v>
          </cell>
          <cell r="GU39">
            <v>0</v>
          </cell>
          <cell r="GV39">
            <v>0</v>
          </cell>
          <cell r="GW39">
            <v>0</v>
          </cell>
          <cell r="GX39">
            <v>0</v>
          </cell>
          <cell r="GZ39">
            <v>0</v>
          </cell>
          <cell r="HA39">
            <v>0</v>
          </cell>
          <cell r="HB39">
            <v>0</v>
          </cell>
          <cell r="HC39">
            <v>0</v>
          </cell>
          <cell r="HD39">
            <v>0</v>
          </cell>
          <cell r="HF39">
            <v>39</v>
          </cell>
        </row>
        <row r="40">
          <cell r="A40">
            <v>40</v>
          </cell>
          <cell r="B40">
            <v>37834</v>
          </cell>
          <cell r="C40" t="str">
            <v>200308</v>
          </cell>
          <cell r="FL40">
            <v>0</v>
          </cell>
          <cell r="FM40">
            <v>0</v>
          </cell>
          <cell r="FN40">
            <v>0</v>
          </cell>
          <cell r="FO40">
            <v>0</v>
          </cell>
          <cell r="FP40">
            <v>369622</v>
          </cell>
          <cell r="FQ40">
            <v>82119</v>
          </cell>
          <cell r="FR40">
            <v>451741</v>
          </cell>
          <cell r="FS40">
            <v>8123588.1300000008</v>
          </cell>
          <cell r="FT40">
            <v>1930754.2799999989</v>
          </cell>
          <cell r="FU40">
            <v>81768.96000000005</v>
          </cell>
          <cell r="FV40">
            <v>48954.460000000014</v>
          </cell>
          <cell r="FW40">
            <v>10185065.830000002</v>
          </cell>
          <cell r="FX40">
            <v>13646544</v>
          </cell>
          <cell r="FY40">
            <v>3364142</v>
          </cell>
          <cell r="FZ40">
            <v>17010686</v>
          </cell>
          <cell r="GF40">
            <v>0</v>
          </cell>
          <cell r="GL40">
            <v>0</v>
          </cell>
          <cell r="GR40">
            <v>0</v>
          </cell>
          <cell r="GX40">
            <v>0</v>
          </cell>
          <cell r="HD40">
            <v>0</v>
          </cell>
          <cell r="HF40">
            <v>40</v>
          </cell>
        </row>
        <row r="41">
          <cell r="A41">
            <v>41</v>
          </cell>
          <cell r="B41">
            <v>37865</v>
          </cell>
          <cell r="C41" t="str">
            <v>200309</v>
          </cell>
          <cell r="FL41">
            <v>0</v>
          </cell>
          <cell r="FM41">
            <v>0</v>
          </cell>
          <cell r="FN41">
            <v>0</v>
          </cell>
          <cell r="FO41">
            <v>0</v>
          </cell>
          <cell r="FP41">
            <v>367140</v>
          </cell>
          <cell r="FQ41">
            <v>70276</v>
          </cell>
          <cell r="FR41">
            <v>437416</v>
          </cell>
          <cell r="FS41">
            <v>8123588.1300000008</v>
          </cell>
          <cell r="FT41">
            <v>1930754.2799999989</v>
          </cell>
          <cell r="FU41">
            <v>81768.96000000005</v>
          </cell>
          <cell r="FV41">
            <v>48954.460000000014</v>
          </cell>
          <cell r="FW41">
            <v>10185065.830000002</v>
          </cell>
          <cell r="FX41">
            <v>14013684</v>
          </cell>
          <cell r="FY41">
            <v>3434418</v>
          </cell>
          <cell r="FZ41">
            <v>17448102</v>
          </cell>
          <cell r="GF41">
            <v>0</v>
          </cell>
          <cell r="GL41">
            <v>0</v>
          </cell>
          <cell r="GR41">
            <v>0</v>
          </cell>
          <cell r="GX41">
            <v>0</v>
          </cell>
          <cell r="HD41">
            <v>0</v>
          </cell>
          <cell r="HF41">
            <v>41</v>
          </cell>
        </row>
        <row r="42">
          <cell r="A42">
            <v>42</v>
          </cell>
          <cell r="B42">
            <v>37895</v>
          </cell>
          <cell r="C42" t="str">
            <v>200310</v>
          </cell>
          <cell r="FL42">
            <v>0</v>
          </cell>
          <cell r="FM42">
            <v>0</v>
          </cell>
          <cell r="FN42">
            <v>0</v>
          </cell>
          <cell r="FO42">
            <v>0</v>
          </cell>
          <cell r="FP42">
            <v>336924</v>
          </cell>
          <cell r="FQ42">
            <v>59438</v>
          </cell>
          <cell r="FR42">
            <v>396362</v>
          </cell>
          <cell r="FS42">
            <v>8123588.1300000008</v>
          </cell>
          <cell r="FT42">
            <v>1930754.2799999989</v>
          </cell>
          <cell r="FU42">
            <v>81768.96000000005</v>
          </cell>
          <cell r="FV42">
            <v>48954.460000000014</v>
          </cell>
          <cell r="FW42">
            <v>10185065.830000002</v>
          </cell>
          <cell r="FX42">
            <v>14350608</v>
          </cell>
          <cell r="FY42">
            <v>3493856</v>
          </cell>
          <cell r="FZ42">
            <v>17844464</v>
          </cell>
          <cell r="GF42">
            <v>0</v>
          </cell>
          <cell r="GL42">
            <v>0</v>
          </cell>
          <cell r="GR42">
            <v>0</v>
          </cell>
          <cell r="GX42">
            <v>0</v>
          </cell>
          <cell r="HD42">
            <v>0</v>
          </cell>
          <cell r="HF42">
            <v>42</v>
          </cell>
        </row>
        <row r="43">
          <cell r="A43">
            <v>43</v>
          </cell>
          <cell r="B43">
            <v>37926</v>
          </cell>
          <cell r="C43" t="str">
            <v>200311</v>
          </cell>
          <cell r="FL43">
            <v>0</v>
          </cell>
          <cell r="FM43">
            <v>0</v>
          </cell>
          <cell r="FN43">
            <v>0</v>
          </cell>
          <cell r="FO43">
            <v>0</v>
          </cell>
          <cell r="FP43">
            <v>289271</v>
          </cell>
          <cell r="FQ43">
            <v>53350</v>
          </cell>
          <cell r="FR43">
            <v>342621</v>
          </cell>
          <cell r="FS43">
            <v>8123588.1300000008</v>
          </cell>
          <cell r="FT43">
            <v>1930754.2799999989</v>
          </cell>
          <cell r="FU43">
            <v>81768.96000000005</v>
          </cell>
          <cell r="FV43">
            <v>48954.460000000014</v>
          </cell>
          <cell r="FW43">
            <v>10185065.830000002</v>
          </cell>
          <cell r="FX43">
            <v>14639879</v>
          </cell>
          <cell r="FY43">
            <v>3547206</v>
          </cell>
          <cell r="FZ43">
            <v>18187085</v>
          </cell>
          <cell r="GF43">
            <v>0</v>
          </cell>
          <cell r="GL43">
            <v>0</v>
          </cell>
          <cell r="GR43">
            <v>0</v>
          </cell>
          <cell r="GX43">
            <v>0</v>
          </cell>
          <cell r="HD43">
            <v>0</v>
          </cell>
          <cell r="HF43">
            <v>43</v>
          </cell>
        </row>
        <row r="44">
          <cell r="A44">
            <v>44</v>
          </cell>
          <cell r="B44">
            <v>37956</v>
          </cell>
          <cell r="C44" t="str">
            <v>200312</v>
          </cell>
          <cell r="FL44">
            <v>0</v>
          </cell>
          <cell r="FM44">
            <v>0</v>
          </cell>
          <cell r="FN44">
            <v>0</v>
          </cell>
          <cell r="FO44">
            <v>0</v>
          </cell>
          <cell r="FP44">
            <v>262647</v>
          </cell>
          <cell r="FQ44">
            <v>42010</v>
          </cell>
          <cell r="FR44">
            <v>304657</v>
          </cell>
          <cell r="FS44">
            <v>8123588.1300000008</v>
          </cell>
          <cell r="FT44">
            <v>1930754.2799999989</v>
          </cell>
          <cell r="FU44">
            <v>81768.96000000005</v>
          </cell>
          <cell r="FV44">
            <v>48954.460000000014</v>
          </cell>
          <cell r="FW44">
            <v>10185065.830000002</v>
          </cell>
          <cell r="FX44">
            <v>14902526</v>
          </cell>
          <cell r="FY44">
            <v>3589216</v>
          </cell>
          <cell r="FZ44">
            <v>18491742</v>
          </cell>
          <cell r="GF44">
            <v>0</v>
          </cell>
          <cell r="GL44">
            <v>0</v>
          </cell>
          <cell r="GR44">
            <v>0</v>
          </cell>
          <cell r="GX44">
            <v>0</v>
          </cell>
          <cell r="HD44">
            <v>0</v>
          </cell>
          <cell r="HF44">
            <v>44</v>
          </cell>
        </row>
        <row r="45">
          <cell r="A45">
            <v>45</v>
          </cell>
          <cell r="B45">
            <v>37987</v>
          </cell>
          <cell r="C45" t="str">
            <v>200401</v>
          </cell>
          <cell r="FL45">
            <v>0</v>
          </cell>
          <cell r="FM45">
            <v>0</v>
          </cell>
          <cell r="FN45">
            <v>0</v>
          </cell>
          <cell r="FO45">
            <v>0</v>
          </cell>
          <cell r="FP45">
            <v>241991</v>
          </cell>
          <cell r="FQ45">
            <v>38058</v>
          </cell>
          <cell r="FR45">
            <v>280049</v>
          </cell>
          <cell r="FS45">
            <v>8123588.1300000008</v>
          </cell>
          <cell r="FT45">
            <v>1930754.2799999989</v>
          </cell>
          <cell r="FU45">
            <v>81768.96000000005</v>
          </cell>
          <cell r="FV45">
            <v>48954.460000000014</v>
          </cell>
          <cell r="FW45">
            <v>10185065.830000002</v>
          </cell>
          <cell r="FX45">
            <v>15144517</v>
          </cell>
          <cell r="FY45">
            <v>3627274</v>
          </cell>
          <cell r="FZ45">
            <v>18771791</v>
          </cell>
          <cell r="GF45">
            <v>0</v>
          </cell>
          <cell r="GL45">
            <v>0</v>
          </cell>
          <cell r="GR45">
            <v>0</v>
          </cell>
          <cell r="GX45">
            <v>0</v>
          </cell>
          <cell r="HD45">
            <v>0</v>
          </cell>
          <cell r="HF45">
            <v>45</v>
          </cell>
        </row>
        <row r="46">
          <cell r="A46">
            <v>46</v>
          </cell>
          <cell r="B46">
            <v>38018</v>
          </cell>
          <cell r="C46" t="str">
            <v>200402</v>
          </cell>
          <cell r="FL46">
            <v>0</v>
          </cell>
          <cell r="FM46">
            <v>0</v>
          </cell>
          <cell r="FN46">
            <v>0</v>
          </cell>
          <cell r="FO46">
            <v>0</v>
          </cell>
          <cell r="FP46">
            <v>233519</v>
          </cell>
          <cell r="FQ46">
            <v>30514</v>
          </cell>
          <cell r="FR46">
            <v>264033</v>
          </cell>
          <cell r="FS46">
            <v>8123588.1300000008</v>
          </cell>
          <cell r="FT46">
            <v>1930754.2799999989</v>
          </cell>
          <cell r="FU46">
            <v>81768.96000000005</v>
          </cell>
          <cell r="FV46">
            <v>48954.460000000014</v>
          </cell>
          <cell r="FW46">
            <v>10185065.830000002</v>
          </cell>
          <cell r="FX46">
            <v>15378036</v>
          </cell>
          <cell r="FY46">
            <v>3657788</v>
          </cell>
          <cell r="FZ46">
            <v>19035824</v>
          </cell>
          <cell r="GF46">
            <v>0</v>
          </cell>
          <cell r="GL46">
            <v>0</v>
          </cell>
          <cell r="GR46">
            <v>0</v>
          </cell>
          <cell r="GX46">
            <v>0</v>
          </cell>
          <cell r="HD46">
            <v>0</v>
          </cell>
          <cell r="HF46">
            <v>46</v>
          </cell>
        </row>
        <row r="47">
          <cell r="A47">
            <v>47</v>
          </cell>
          <cell r="B47">
            <v>38047</v>
          </cell>
          <cell r="C47" t="str">
            <v>200403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239805</v>
          </cell>
          <cell r="FQ47">
            <v>22893</v>
          </cell>
          <cell r="FR47">
            <v>262698</v>
          </cell>
          <cell r="FS47">
            <v>8123588.1300000008</v>
          </cell>
          <cell r="FT47">
            <v>1930754.2799999989</v>
          </cell>
          <cell r="FU47">
            <v>81768.96000000005</v>
          </cell>
          <cell r="FV47">
            <v>48954.460000000014</v>
          </cell>
          <cell r="FW47">
            <v>10185065.830000002</v>
          </cell>
          <cell r="FX47">
            <v>15617841</v>
          </cell>
          <cell r="FY47">
            <v>3680681</v>
          </cell>
          <cell r="FZ47">
            <v>19298522</v>
          </cell>
          <cell r="GF47">
            <v>0</v>
          </cell>
          <cell r="GL47">
            <v>0</v>
          </cell>
          <cell r="GR47">
            <v>0</v>
          </cell>
          <cell r="GX47">
            <v>0</v>
          </cell>
          <cell r="HD47">
            <v>0</v>
          </cell>
          <cell r="HF47">
            <v>47</v>
          </cell>
        </row>
        <row r="48">
          <cell r="A48">
            <v>48</v>
          </cell>
          <cell r="B48">
            <v>38078</v>
          </cell>
          <cell r="C48" t="str">
            <v>200404</v>
          </cell>
          <cell r="FL48">
            <v>0</v>
          </cell>
          <cell r="FM48">
            <v>0</v>
          </cell>
          <cell r="FN48">
            <v>0</v>
          </cell>
          <cell r="FO48">
            <v>0</v>
          </cell>
          <cell r="FP48">
            <v>214042</v>
          </cell>
          <cell r="FQ48">
            <v>18539</v>
          </cell>
          <cell r="FR48">
            <v>232581</v>
          </cell>
          <cell r="FS48">
            <v>8123588.1300000008</v>
          </cell>
          <cell r="FT48">
            <v>1930754.2799999989</v>
          </cell>
          <cell r="FU48">
            <v>81768.96000000005</v>
          </cell>
          <cell r="FV48">
            <v>48954.460000000014</v>
          </cell>
          <cell r="FW48">
            <v>10185065.830000002</v>
          </cell>
          <cell r="FX48">
            <v>15831883</v>
          </cell>
          <cell r="FY48">
            <v>3699220</v>
          </cell>
          <cell r="FZ48">
            <v>19531103</v>
          </cell>
          <cell r="GF48">
            <v>0</v>
          </cell>
          <cell r="GL48">
            <v>0</v>
          </cell>
          <cell r="GR48">
            <v>0</v>
          </cell>
          <cell r="GX48">
            <v>0</v>
          </cell>
          <cell r="HD48">
            <v>0</v>
          </cell>
          <cell r="HF48">
            <v>48</v>
          </cell>
        </row>
        <row r="49">
          <cell r="A49">
            <v>49</v>
          </cell>
          <cell r="B49">
            <v>38108</v>
          </cell>
          <cell r="C49" t="str">
            <v>200405</v>
          </cell>
          <cell r="FL49">
            <v>0</v>
          </cell>
          <cell r="FM49">
            <v>0</v>
          </cell>
          <cell r="FN49">
            <v>0</v>
          </cell>
          <cell r="FO49">
            <v>0</v>
          </cell>
          <cell r="FP49">
            <v>156078</v>
          </cell>
          <cell r="FQ49">
            <v>12253</v>
          </cell>
          <cell r="FR49">
            <v>168331</v>
          </cell>
          <cell r="FS49">
            <v>8123588.1300000008</v>
          </cell>
          <cell r="FT49">
            <v>1930754.2799999989</v>
          </cell>
          <cell r="FU49">
            <v>81768.96000000005</v>
          </cell>
          <cell r="FV49">
            <v>48954.460000000014</v>
          </cell>
          <cell r="FW49">
            <v>10185065.830000002</v>
          </cell>
          <cell r="FX49">
            <v>15987961</v>
          </cell>
          <cell r="FY49">
            <v>3711473</v>
          </cell>
          <cell r="FZ49">
            <v>19699434</v>
          </cell>
          <cell r="GF49">
            <v>0</v>
          </cell>
          <cell r="GL49">
            <v>0</v>
          </cell>
          <cell r="GR49">
            <v>0</v>
          </cell>
          <cell r="GX49">
            <v>0</v>
          </cell>
          <cell r="HD49">
            <v>0</v>
          </cell>
          <cell r="HF49">
            <v>49</v>
          </cell>
        </row>
        <row r="50">
          <cell r="A50">
            <v>50</v>
          </cell>
          <cell r="B50">
            <v>38139</v>
          </cell>
          <cell r="C50" t="str">
            <v>200406</v>
          </cell>
          <cell r="FL50">
            <v>0</v>
          </cell>
          <cell r="FM50">
            <v>0</v>
          </cell>
          <cell r="FN50">
            <v>0</v>
          </cell>
          <cell r="FO50">
            <v>0</v>
          </cell>
          <cell r="FP50">
            <v>89618</v>
          </cell>
          <cell r="FQ50">
            <v>7989</v>
          </cell>
          <cell r="FR50">
            <v>97607</v>
          </cell>
          <cell r="FS50">
            <v>8123588.1300000008</v>
          </cell>
          <cell r="FT50">
            <v>1930754.2799999989</v>
          </cell>
          <cell r="FU50">
            <v>81768.96000000005</v>
          </cell>
          <cell r="FV50">
            <v>48954.460000000014</v>
          </cell>
          <cell r="FW50">
            <v>10185065.830000002</v>
          </cell>
          <cell r="FX50">
            <v>16077579</v>
          </cell>
          <cell r="FY50">
            <v>3719462</v>
          </cell>
          <cell r="FZ50">
            <v>19797041</v>
          </cell>
          <cell r="GF50">
            <v>0</v>
          </cell>
          <cell r="GL50">
            <v>0</v>
          </cell>
          <cell r="GR50">
            <v>0</v>
          </cell>
          <cell r="GX50">
            <v>0</v>
          </cell>
          <cell r="HD50">
            <v>0</v>
          </cell>
          <cell r="HF50">
            <v>50</v>
          </cell>
        </row>
        <row r="51">
          <cell r="A51">
            <v>51</v>
          </cell>
          <cell r="B51">
            <v>38169</v>
          </cell>
          <cell r="C51" t="str">
            <v>200407</v>
          </cell>
          <cell r="FL51">
            <v>0</v>
          </cell>
          <cell r="FM51">
            <v>0</v>
          </cell>
          <cell r="FN51">
            <v>0</v>
          </cell>
          <cell r="FO51">
            <v>0</v>
          </cell>
          <cell r="FP51">
            <v>66855</v>
          </cell>
          <cell r="FQ51">
            <v>5838</v>
          </cell>
          <cell r="FR51">
            <v>72693</v>
          </cell>
          <cell r="FS51">
            <v>8123588.1300000008</v>
          </cell>
          <cell r="FT51">
            <v>1930754.2799999989</v>
          </cell>
          <cell r="FU51">
            <v>81768.96000000005</v>
          </cell>
          <cell r="FV51">
            <v>48954.460000000014</v>
          </cell>
          <cell r="FW51">
            <v>10185065.830000002</v>
          </cell>
          <cell r="FX51">
            <v>12529694</v>
          </cell>
          <cell r="FY51">
            <v>3097609</v>
          </cell>
          <cell r="FZ51">
            <v>15627303</v>
          </cell>
          <cell r="GF51">
            <v>0</v>
          </cell>
          <cell r="GL51">
            <v>0</v>
          </cell>
          <cell r="GR51">
            <v>0</v>
          </cell>
          <cell r="GX51">
            <v>0</v>
          </cell>
          <cell r="HD51">
            <v>0</v>
          </cell>
          <cell r="HF51">
            <v>38</v>
          </cell>
        </row>
        <row r="52">
          <cell r="A52">
            <v>52</v>
          </cell>
          <cell r="B52">
            <v>38200</v>
          </cell>
          <cell r="C52" t="str">
            <v>200408</v>
          </cell>
          <cell r="FL52">
            <v>0</v>
          </cell>
          <cell r="FM52">
            <v>0</v>
          </cell>
          <cell r="FN52">
            <v>0</v>
          </cell>
          <cell r="FO52">
            <v>0</v>
          </cell>
          <cell r="FP52">
            <v>56224</v>
          </cell>
          <cell r="FQ52">
            <v>3990</v>
          </cell>
          <cell r="FR52">
            <v>60214</v>
          </cell>
          <cell r="FS52">
            <v>8123588.1300000008</v>
          </cell>
          <cell r="FT52">
            <v>1930754.2799999989</v>
          </cell>
          <cell r="FU52">
            <v>81768.96000000005</v>
          </cell>
          <cell r="FV52">
            <v>48954.460000000014</v>
          </cell>
          <cell r="FW52">
            <v>10185065.830000002</v>
          </cell>
          <cell r="FX52">
            <v>12935889</v>
          </cell>
          <cell r="FY52">
            <v>3198483</v>
          </cell>
          <cell r="FZ52">
            <v>16134372</v>
          </cell>
          <cell r="GF52">
            <v>0</v>
          </cell>
          <cell r="GL52">
            <v>0</v>
          </cell>
          <cell r="GR52">
            <v>0</v>
          </cell>
          <cell r="GX52">
            <v>0</v>
          </cell>
          <cell r="HD52">
            <v>0</v>
          </cell>
          <cell r="HF52">
            <v>39</v>
          </cell>
        </row>
        <row r="53">
          <cell r="A53">
            <v>53</v>
          </cell>
          <cell r="B53">
            <v>38231</v>
          </cell>
          <cell r="C53" t="str">
            <v>200409</v>
          </cell>
          <cell r="FL53">
            <v>0</v>
          </cell>
          <cell r="FM53">
            <v>0</v>
          </cell>
          <cell r="FN53">
            <v>0</v>
          </cell>
          <cell r="FO53">
            <v>0</v>
          </cell>
          <cell r="FP53">
            <v>45159</v>
          </cell>
          <cell r="FQ53">
            <v>2514</v>
          </cell>
          <cell r="FR53">
            <v>47673</v>
          </cell>
          <cell r="FS53">
            <v>8123588.1300000008</v>
          </cell>
          <cell r="FT53">
            <v>1930754.2799999989</v>
          </cell>
          <cell r="FU53">
            <v>81768.96000000005</v>
          </cell>
          <cell r="FV53">
            <v>48954.460000000014</v>
          </cell>
          <cell r="FW53">
            <v>10185065.830000002</v>
          </cell>
          <cell r="FX53">
            <v>13322081</v>
          </cell>
          <cell r="FY53">
            <v>3284537</v>
          </cell>
          <cell r="FZ53">
            <v>16606618</v>
          </cell>
          <cell r="GF53">
            <v>0</v>
          </cell>
          <cell r="GL53">
            <v>0</v>
          </cell>
          <cell r="GR53">
            <v>0</v>
          </cell>
          <cell r="GX53">
            <v>0</v>
          </cell>
          <cell r="HD53">
            <v>0</v>
          </cell>
          <cell r="HF53">
            <v>40</v>
          </cell>
        </row>
        <row r="54">
          <cell r="A54">
            <v>54</v>
          </cell>
          <cell r="B54">
            <v>38261</v>
          </cell>
          <cell r="C54" t="str">
            <v>200410</v>
          </cell>
          <cell r="FL54">
            <v>0</v>
          </cell>
          <cell r="FM54">
            <v>0</v>
          </cell>
          <cell r="FN54">
            <v>0</v>
          </cell>
          <cell r="FO54">
            <v>0</v>
          </cell>
          <cell r="FP54">
            <v>30868</v>
          </cell>
          <cell r="FQ54">
            <v>1322</v>
          </cell>
          <cell r="FR54">
            <v>32190</v>
          </cell>
          <cell r="FS54">
            <v>8123588.1300000008</v>
          </cell>
          <cell r="FT54">
            <v>1930754.2799999989</v>
          </cell>
          <cell r="FU54">
            <v>81768.96000000005</v>
          </cell>
          <cell r="FV54">
            <v>48954.460000000014</v>
          </cell>
          <cell r="FW54">
            <v>10185065.830000002</v>
          </cell>
          <cell r="FX54">
            <v>13677412</v>
          </cell>
          <cell r="FY54">
            <v>3365464</v>
          </cell>
          <cell r="FZ54">
            <v>17042876</v>
          </cell>
          <cell r="GF54">
            <v>0</v>
          </cell>
          <cell r="GL54">
            <v>0</v>
          </cell>
          <cell r="GR54">
            <v>0</v>
          </cell>
          <cell r="GX54">
            <v>0</v>
          </cell>
          <cell r="HD54">
            <v>0</v>
          </cell>
          <cell r="HF54">
            <v>41</v>
          </cell>
        </row>
        <row r="55">
          <cell r="A55">
            <v>55</v>
          </cell>
          <cell r="B55">
            <v>38292</v>
          </cell>
          <cell r="C55" t="str">
            <v>200411</v>
          </cell>
          <cell r="FL55">
            <v>0</v>
          </cell>
          <cell r="FM55">
            <v>0</v>
          </cell>
          <cell r="FN55">
            <v>0</v>
          </cell>
          <cell r="FO55">
            <v>0</v>
          </cell>
          <cell r="FP55">
            <v>16376</v>
          </cell>
          <cell r="FQ55">
            <v>487</v>
          </cell>
          <cell r="FR55">
            <v>16863</v>
          </cell>
          <cell r="FS55">
            <v>8123588.1300000008</v>
          </cell>
          <cell r="FT55">
            <v>1930754.2799999989</v>
          </cell>
          <cell r="FU55">
            <v>81768.96000000005</v>
          </cell>
          <cell r="FV55">
            <v>48954.460000000014</v>
          </cell>
          <cell r="FW55">
            <v>10185065.830000002</v>
          </cell>
          <cell r="FX55">
            <v>14030060</v>
          </cell>
          <cell r="FY55">
            <v>3434905</v>
          </cell>
          <cell r="FZ55">
            <v>17464965</v>
          </cell>
          <cell r="GF55">
            <v>0</v>
          </cell>
          <cell r="GL55">
            <v>0</v>
          </cell>
          <cell r="GR55">
            <v>0</v>
          </cell>
          <cell r="GX55">
            <v>0</v>
          </cell>
          <cell r="HD55">
            <v>0</v>
          </cell>
          <cell r="HF55">
            <v>42</v>
          </cell>
        </row>
        <row r="56">
          <cell r="A56">
            <v>56</v>
          </cell>
          <cell r="B56">
            <v>38322</v>
          </cell>
          <cell r="C56" t="str">
            <v>200412</v>
          </cell>
          <cell r="FL56">
            <v>0</v>
          </cell>
          <cell r="FM56">
            <v>0</v>
          </cell>
          <cell r="FN56">
            <v>0</v>
          </cell>
          <cell r="FO56">
            <v>0</v>
          </cell>
          <cell r="FP56">
            <v>1413</v>
          </cell>
          <cell r="FQ56">
            <v>63</v>
          </cell>
          <cell r="FR56">
            <v>1476</v>
          </cell>
          <cell r="FS56">
            <v>8123588.1300000008</v>
          </cell>
          <cell r="FT56">
            <v>1930754.2799999989</v>
          </cell>
          <cell r="FU56">
            <v>81768.96000000005</v>
          </cell>
          <cell r="FV56">
            <v>48954.460000000014</v>
          </cell>
          <cell r="FW56">
            <v>10185065.830000002</v>
          </cell>
          <cell r="FX56">
            <v>14352021</v>
          </cell>
          <cell r="FY56">
            <v>3493919</v>
          </cell>
          <cell r="FZ56">
            <v>17845940</v>
          </cell>
          <cell r="GF56">
            <v>0</v>
          </cell>
          <cell r="GL56">
            <v>0</v>
          </cell>
          <cell r="GR56">
            <v>0</v>
          </cell>
          <cell r="GX56">
            <v>0</v>
          </cell>
          <cell r="HD56">
            <v>0</v>
          </cell>
          <cell r="HF56">
            <v>43</v>
          </cell>
        </row>
        <row r="57">
          <cell r="A57">
            <v>57</v>
          </cell>
          <cell r="B57">
            <v>38353</v>
          </cell>
          <cell r="C57" t="str">
            <v>200501</v>
          </cell>
          <cell r="FL57">
            <v>0</v>
          </cell>
          <cell r="FM57">
            <v>0</v>
          </cell>
          <cell r="FN57">
            <v>0</v>
          </cell>
          <cell r="FO57">
            <v>0</v>
          </cell>
          <cell r="FP57">
            <v>265</v>
          </cell>
          <cell r="FQ57">
            <v>26</v>
          </cell>
          <cell r="FR57">
            <v>291</v>
          </cell>
          <cell r="FS57">
            <v>8123588.1300000008</v>
          </cell>
          <cell r="FT57">
            <v>1930754.2799999989</v>
          </cell>
          <cell r="FU57">
            <v>81768.96000000005</v>
          </cell>
          <cell r="FV57">
            <v>48954.460000000014</v>
          </cell>
          <cell r="FW57">
            <v>10185065.830000002</v>
          </cell>
          <cell r="FX57">
            <v>13277187</v>
          </cell>
          <cell r="FY57">
            <v>3282049</v>
          </cell>
          <cell r="FZ57">
            <v>16559236</v>
          </cell>
          <cell r="GF57">
            <v>0</v>
          </cell>
          <cell r="GL57">
            <v>0</v>
          </cell>
          <cell r="GR57">
            <v>0</v>
          </cell>
          <cell r="GX57">
            <v>0</v>
          </cell>
          <cell r="HD57">
            <v>0</v>
          </cell>
          <cell r="HF57">
            <v>40</v>
          </cell>
        </row>
        <row r="58">
          <cell r="A58">
            <v>58</v>
          </cell>
          <cell r="B58">
            <v>38384</v>
          </cell>
          <cell r="C58" t="str">
            <v>200502</v>
          </cell>
          <cell r="FL58">
            <v>0</v>
          </cell>
          <cell r="FM58">
            <v>0</v>
          </cell>
          <cell r="FN58">
            <v>0</v>
          </cell>
          <cell r="FO58">
            <v>0</v>
          </cell>
          <cell r="FP58">
            <v>272</v>
          </cell>
          <cell r="FQ58">
            <v>18</v>
          </cell>
          <cell r="FR58">
            <v>290</v>
          </cell>
          <cell r="FS58">
            <v>8123588.1300000008</v>
          </cell>
          <cell r="FT58">
            <v>1930754.2799999989</v>
          </cell>
          <cell r="FU58">
            <v>81768.96000000005</v>
          </cell>
          <cell r="FV58">
            <v>48954.460000000014</v>
          </cell>
          <cell r="FW58">
            <v>10185065.830000002</v>
          </cell>
          <cell r="FX58">
            <v>13646816</v>
          </cell>
          <cell r="FY58">
            <v>3364160</v>
          </cell>
          <cell r="FZ58">
            <v>17010976</v>
          </cell>
          <cell r="GF58">
            <v>0</v>
          </cell>
          <cell r="GL58">
            <v>0</v>
          </cell>
          <cell r="GR58">
            <v>0</v>
          </cell>
          <cell r="GX58">
            <v>0</v>
          </cell>
          <cell r="HD58">
            <v>0</v>
          </cell>
          <cell r="HF58">
            <v>41</v>
          </cell>
        </row>
        <row r="59">
          <cell r="A59">
            <v>59</v>
          </cell>
          <cell r="B59">
            <v>38412</v>
          </cell>
          <cell r="C59" t="str">
            <v>200503</v>
          </cell>
          <cell r="FL59">
            <v>0</v>
          </cell>
          <cell r="FM59">
            <v>0</v>
          </cell>
          <cell r="FN59">
            <v>0</v>
          </cell>
          <cell r="FO59">
            <v>0</v>
          </cell>
          <cell r="FP59">
            <v>285</v>
          </cell>
          <cell r="FQ59">
            <v>10</v>
          </cell>
          <cell r="FR59">
            <v>295</v>
          </cell>
          <cell r="FS59">
            <v>8123588.1300000008</v>
          </cell>
          <cell r="FT59">
            <v>1930754.2799999989</v>
          </cell>
          <cell r="FU59">
            <v>81768.96000000005</v>
          </cell>
          <cell r="FV59">
            <v>48954.460000000014</v>
          </cell>
          <cell r="FW59">
            <v>10185065.830000002</v>
          </cell>
          <cell r="FX59">
            <v>14013969</v>
          </cell>
          <cell r="FY59">
            <v>3434428</v>
          </cell>
          <cell r="FZ59">
            <v>17448397</v>
          </cell>
          <cell r="GF59">
            <v>0</v>
          </cell>
          <cell r="GL59">
            <v>0</v>
          </cell>
          <cell r="GR59">
            <v>0</v>
          </cell>
          <cell r="GX59">
            <v>0</v>
          </cell>
          <cell r="HD59">
            <v>0</v>
          </cell>
          <cell r="HF59">
            <v>42</v>
          </cell>
        </row>
        <row r="60">
          <cell r="A60">
            <v>60</v>
          </cell>
          <cell r="B60">
            <v>38443</v>
          </cell>
          <cell r="C60" t="str">
            <v>200504</v>
          </cell>
          <cell r="FL60">
            <v>0</v>
          </cell>
          <cell r="FM60">
            <v>0</v>
          </cell>
          <cell r="FN60">
            <v>0</v>
          </cell>
          <cell r="FO60">
            <v>0</v>
          </cell>
          <cell r="FP60">
            <v>144</v>
          </cell>
          <cell r="FQ60">
            <v>4</v>
          </cell>
          <cell r="FR60">
            <v>148</v>
          </cell>
          <cell r="FS60">
            <v>8123588.1300000008</v>
          </cell>
          <cell r="FT60">
            <v>1930754.2799999989</v>
          </cell>
          <cell r="FU60">
            <v>81768.96000000005</v>
          </cell>
          <cell r="FV60">
            <v>48954.460000000014</v>
          </cell>
          <cell r="FW60">
            <v>10185065.830000002</v>
          </cell>
          <cell r="FX60">
            <v>14350752</v>
          </cell>
          <cell r="FY60">
            <v>3493860</v>
          </cell>
          <cell r="FZ60">
            <v>17844612</v>
          </cell>
          <cell r="GF60">
            <v>0</v>
          </cell>
          <cell r="GL60">
            <v>0</v>
          </cell>
          <cell r="GR60">
            <v>0</v>
          </cell>
          <cell r="GX60">
            <v>0</v>
          </cell>
          <cell r="HD60">
            <v>0</v>
          </cell>
          <cell r="HF60">
            <v>43</v>
          </cell>
        </row>
        <row r="61">
          <cell r="A61">
            <v>61</v>
          </cell>
          <cell r="B61">
            <v>38473</v>
          </cell>
          <cell r="C61" t="str">
            <v>200505</v>
          </cell>
          <cell r="FL61">
            <v>0</v>
          </cell>
          <cell r="FM61">
            <v>0</v>
          </cell>
          <cell r="FN61">
            <v>0</v>
          </cell>
          <cell r="FO61">
            <v>0</v>
          </cell>
          <cell r="FS61">
            <v>8123588.1300000008</v>
          </cell>
          <cell r="FT61">
            <v>1930754.2799999989</v>
          </cell>
          <cell r="FU61">
            <v>81768.96000000005</v>
          </cell>
          <cell r="FV61">
            <v>48954.460000000014</v>
          </cell>
          <cell r="FW61">
            <v>10185065.830000002</v>
          </cell>
          <cell r="FX61">
            <v>14639879</v>
          </cell>
          <cell r="FY61">
            <v>3547206</v>
          </cell>
          <cell r="FZ61">
            <v>18187085</v>
          </cell>
          <cell r="GF61">
            <v>0</v>
          </cell>
          <cell r="GL61">
            <v>0</v>
          </cell>
          <cell r="GR61">
            <v>0</v>
          </cell>
          <cell r="GX61">
            <v>0</v>
          </cell>
          <cell r="HD61">
            <v>0</v>
          </cell>
          <cell r="HF61">
            <v>44</v>
          </cell>
        </row>
        <row r="62">
          <cell r="A62">
            <v>62</v>
          </cell>
          <cell r="B62">
            <v>38504</v>
          </cell>
          <cell r="C62" t="str">
            <v>200506</v>
          </cell>
          <cell r="FL62">
            <v>0</v>
          </cell>
          <cell r="FM62">
            <v>0</v>
          </cell>
          <cell r="FN62">
            <v>0</v>
          </cell>
          <cell r="FO62">
            <v>0</v>
          </cell>
          <cell r="FS62">
            <v>8123588.1300000008</v>
          </cell>
          <cell r="FT62">
            <v>1930754.2799999989</v>
          </cell>
          <cell r="FU62">
            <v>81768.96000000005</v>
          </cell>
          <cell r="FV62">
            <v>48954.460000000014</v>
          </cell>
          <cell r="FW62">
            <v>10185065.830000002</v>
          </cell>
          <cell r="FX62">
            <v>14902526</v>
          </cell>
          <cell r="FY62">
            <v>3589216</v>
          </cell>
          <cell r="FZ62">
            <v>18491742</v>
          </cell>
          <cell r="GF62">
            <v>0</v>
          </cell>
          <cell r="GL62">
            <v>0</v>
          </cell>
          <cell r="GR62">
            <v>0</v>
          </cell>
          <cell r="GX62">
            <v>0</v>
          </cell>
          <cell r="HD62">
            <v>0</v>
          </cell>
          <cell r="HF62">
            <v>45</v>
          </cell>
        </row>
        <row r="63">
          <cell r="A63">
            <v>63</v>
          </cell>
          <cell r="B63">
            <v>38534</v>
          </cell>
          <cell r="C63" t="str">
            <v>200507</v>
          </cell>
          <cell r="FL63">
            <v>0</v>
          </cell>
          <cell r="FM63">
            <v>0</v>
          </cell>
          <cell r="FN63">
            <v>0</v>
          </cell>
          <cell r="FO63">
            <v>0</v>
          </cell>
          <cell r="FS63">
            <v>8123588.1300000008</v>
          </cell>
          <cell r="FT63">
            <v>1930754.2799999989</v>
          </cell>
          <cell r="FU63">
            <v>81768.96000000005</v>
          </cell>
          <cell r="FV63">
            <v>48954.460000000014</v>
          </cell>
          <cell r="FW63">
            <v>10185065.830000002</v>
          </cell>
          <cell r="FX63">
            <v>15144517</v>
          </cell>
          <cell r="FY63">
            <v>3627274</v>
          </cell>
          <cell r="FZ63">
            <v>18771791</v>
          </cell>
          <cell r="GF63">
            <v>0</v>
          </cell>
          <cell r="GL63">
            <v>0</v>
          </cell>
          <cell r="GR63">
            <v>0</v>
          </cell>
          <cell r="GX63">
            <v>0</v>
          </cell>
          <cell r="HD63">
            <v>0</v>
          </cell>
          <cell r="HF63">
            <v>46</v>
          </cell>
        </row>
        <row r="64">
          <cell r="A64">
            <v>64</v>
          </cell>
          <cell r="B64">
            <v>38565</v>
          </cell>
          <cell r="C64" t="str">
            <v>200508</v>
          </cell>
          <cell r="FL64">
            <v>0</v>
          </cell>
          <cell r="FM64">
            <v>0</v>
          </cell>
          <cell r="FN64">
            <v>0</v>
          </cell>
          <cell r="FO64">
            <v>0</v>
          </cell>
          <cell r="FS64">
            <v>8123588.1300000008</v>
          </cell>
          <cell r="FT64">
            <v>1930754.2799999989</v>
          </cell>
          <cell r="FU64">
            <v>81768.96000000005</v>
          </cell>
          <cell r="FV64">
            <v>48954.460000000014</v>
          </cell>
          <cell r="FW64">
            <v>10185065.830000002</v>
          </cell>
          <cell r="FX64">
            <v>15378036</v>
          </cell>
          <cell r="FY64">
            <v>3657788</v>
          </cell>
          <cell r="FZ64">
            <v>19035824</v>
          </cell>
          <cell r="GF64">
            <v>0</v>
          </cell>
          <cell r="GL64">
            <v>0</v>
          </cell>
          <cell r="GR64">
            <v>0</v>
          </cell>
          <cell r="GX64">
            <v>0</v>
          </cell>
          <cell r="HD64">
            <v>0</v>
          </cell>
          <cell r="HF64">
            <v>47</v>
          </cell>
        </row>
        <row r="65">
          <cell r="A65">
            <v>65</v>
          </cell>
          <cell r="B65">
            <v>38596</v>
          </cell>
          <cell r="C65" t="str">
            <v>200509</v>
          </cell>
          <cell r="FL65">
            <v>0</v>
          </cell>
          <cell r="FM65">
            <v>0</v>
          </cell>
          <cell r="FN65">
            <v>0</v>
          </cell>
          <cell r="FO65">
            <v>0</v>
          </cell>
          <cell r="FS65">
            <v>8123588.1300000008</v>
          </cell>
          <cell r="FT65">
            <v>1930754.2799999989</v>
          </cell>
          <cell r="FU65">
            <v>81768.96000000005</v>
          </cell>
          <cell r="FV65">
            <v>48954.460000000014</v>
          </cell>
          <cell r="FW65">
            <v>10185065.830000002</v>
          </cell>
          <cell r="FX65">
            <v>15617841</v>
          </cell>
          <cell r="FY65">
            <v>3680681</v>
          </cell>
          <cell r="FZ65">
            <v>19298522</v>
          </cell>
          <cell r="GF65">
            <v>0</v>
          </cell>
          <cell r="GL65">
            <v>0</v>
          </cell>
          <cell r="GR65">
            <v>0</v>
          </cell>
          <cell r="GX65">
            <v>0</v>
          </cell>
          <cell r="HD65">
            <v>0</v>
          </cell>
          <cell r="HF65">
            <v>48</v>
          </cell>
        </row>
        <row r="66">
          <cell r="A66">
            <v>66</v>
          </cell>
          <cell r="B66">
            <v>38626</v>
          </cell>
          <cell r="C66" t="str">
            <v>200510</v>
          </cell>
          <cell r="FL66">
            <v>0</v>
          </cell>
          <cell r="FM66">
            <v>0</v>
          </cell>
          <cell r="FN66">
            <v>0</v>
          </cell>
          <cell r="FO66">
            <v>0</v>
          </cell>
          <cell r="FS66">
            <v>8123588.1300000008</v>
          </cell>
          <cell r="FT66">
            <v>1930754.2799999989</v>
          </cell>
          <cell r="FU66">
            <v>81768.96000000005</v>
          </cell>
          <cell r="FV66">
            <v>48954.460000000014</v>
          </cell>
          <cell r="FW66">
            <v>10185065.830000002</v>
          </cell>
          <cell r="FX66">
            <v>15831883</v>
          </cell>
          <cell r="FY66">
            <v>3699220</v>
          </cell>
          <cell r="FZ66">
            <v>19531103</v>
          </cell>
          <cell r="GF66">
            <v>0</v>
          </cell>
          <cell r="GL66">
            <v>0</v>
          </cell>
          <cell r="GR66">
            <v>0</v>
          </cell>
          <cell r="GX66">
            <v>0</v>
          </cell>
          <cell r="HD66">
            <v>0</v>
          </cell>
          <cell r="HF66">
            <v>49</v>
          </cell>
        </row>
        <row r="67">
          <cell r="A67">
            <v>67</v>
          </cell>
          <cell r="B67">
            <v>38657</v>
          </cell>
          <cell r="C67" t="str">
            <v>200511</v>
          </cell>
          <cell r="FL67">
            <v>0</v>
          </cell>
          <cell r="FM67">
            <v>0</v>
          </cell>
          <cell r="FN67">
            <v>0</v>
          </cell>
          <cell r="FO67">
            <v>0</v>
          </cell>
          <cell r="FS67">
            <v>8123588.1300000008</v>
          </cell>
          <cell r="FT67">
            <v>1930754.2799999989</v>
          </cell>
          <cell r="FU67">
            <v>81768.96000000005</v>
          </cell>
          <cell r="FV67">
            <v>48954.460000000014</v>
          </cell>
          <cell r="FW67">
            <v>10185065.830000002</v>
          </cell>
          <cell r="FX67">
            <v>15987961</v>
          </cell>
          <cell r="FY67">
            <v>3711473</v>
          </cell>
          <cell r="FZ67">
            <v>19699434</v>
          </cell>
          <cell r="GF67">
            <v>0</v>
          </cell>
          <cell r="GL67">
            <v>0</v>
          </cell>
          <cell r="GR67">
            <v>0</v>
          </cell>
          <cell r="GX67">
            <v>0</v>
          </cell>
          <cell r="HD67">
            <v>0</v>
          </cell>
          <cell r="HF67">
            <v>50</v>
          </cell>
        </row>
        <row r="68">
          <cell r="A68">
            <v>68</v>
          </cell>
          <cell r="B68">
            <v>38687</v>
          </cell>
          <cell r="C68" t="str">
            <v>200512</v>
          </cell>
          <cell r="FL68">
            <v>0</v>
          </cell>
          <cell r="FM68">
            <v>0</v>
          </cell>
          <cell r="FN68">
            <v>0</v>
          </cell>
          <cell r="FO68">
            <v>0</v>
          </cell>
          <cell r="FS68">
            <v>8123588.1300000008</v>
          </cell>
          <cell r="FT68">
            <v>1930754.2799999989</v>
          </cell>
          <cell r="FU68">
            <v>81768.96000000005</v>
          </cell>
          <cell r="FV68">
            <v>48954.460000000014</v>
          </cell>
          <cell r="FW68">
            <v>10185065.830000002</v>
          </cell>
          <cell r="FX68">
            <v>16077579</v>
          </cell>
          <cell r="FY68">
            <v>3719462</v>
          </cell>
          <cell r="FZ68">
            <v>19797041</v>
          </cell>
          <cell r="GF68">
            <v>0</v>
          </cell>
          <cell r="GL68">
            <v>0</v>
          </cell>
          <cell r="GR68">
            <v>0</v>
          </cell>
          <cell r="GX68">
            <v>0</v>
          </cell>
          <cell r="HD68">
            <v>0</v>
          </cell>
          <cell r="HF68">
            <v>51</v>
          </cell>
        </row>
      </sheetData>
      <sheetData sheetId="11" refreshError="1"/>
      <sheetData sheetId="12">
        <row r="5">
          <cell r="A5">
            <v>1141818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es 20-06"/>
      <sheetName val="Pmos Individuos"/>
      <sheetName val="Pers orig."/>
      <sheetName val="Hipot."/>
      <sheetName val="Pmos Hipotec."/>
      <sheetName val="T.C. final"/>
      <sheetName val="Tarjetas"/>
      <sheetName val="Tarjetas orig."/>
      <sheetName val="Dist. seguros total"/>
      <sheetName val="Seguros total"/>
      <sheetName val="Personales_20-06"/>
      <sheetName val="Pmos_Individuos"/>
      <sheetName val="Pers_orig_"/>
      <sheetName val="Hipot_"/>
      <sheetName val="Pmos_Hipotec_"/>
      <sheetName val="T_C__final"/>
      <sheetName val="Tarjetas_orig_"/>
      <sheetName val="Dist__seguros_total"/>
      <sheetName val="Seguros_total"/>
      <sheetName val="Lead"/>
      <sheetName val="Resultados"/>
      <sheetName val="ASIENTO FDO GTIA."/>
      <sheetName val="Assumptions"/>
      <sheetName val="04-06-01"/>
      <sheetName val="Proforma (US$)"/>
      <sheetName val="XREF"/>
      <sheetName val="Pg Am"/>
      <sheetName val="BANVAL"/>
      <sheetName val="Cartasur"/>
      <sheetName val="Excluidas"/>
      <sheetName val="Hoja2"/>
      <sheetName val="DI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>
            <v>0</v>
          </cell>
        </row>
        <row r="4">
          <cell r="A4">
            <v>1</v>
          </cell>
        </row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8">
          <cell r="A8">
            <v>5</v>
          </cell>
        </row>
        <row r="9">
          <cell r="A9">
            <v>6</v>
          </cell>
        </row>
        <row r="10">
          <cell r="A10">
            <v>8</v>
          </cell>
        </row>
        <row r="11">
          <cell r="A11">
            <v>21</v>
          </cell>
        </row>
        <row r="12">
          <cell r="A12">
            <v>22</v>
          </cell>
        </row>
        <row r="13">
          <cell r="A13">
            <v>23</v>
          </cell>
        </row>
        <row r="14">
          <cell r="A14">
            <v>24</v>
          </cell>
        </row>
        <row r="15">
          <cell r="A15">
            <v>25</v>
          </cell>
        </row>
        <row r="16">
          <cell r="A16">
            <v>26</v>
          </cell>
        </row>
        <row r="17">
          <cell r="A17">
            <v>27</v>
          </cell>
        </row>
        <row r="18">
          <cell r="A18">
            <v>28</v>
          </cell>
        </row>
        <row r="19">
          <cell r="A19">
            <v>30</v>
          </cell>
        </row>
        <row r="20">
          <cell r="A20">
            <v>31</v>
          </cell>
        </row>
        <row r="21">
          <cell r="A21">
            <v>32</v>
          </cell>
        </row>
        <row r="22">
          <cell r="A22">
            <v>33</v>
          </cell>
        </row>
        <row r="23">
          <cell r="A23">
            <v>34</v>
          </cell>
        </row>
        <row r="24">
          <cell r="A24">
            <v>35</v>
          </cell>
        </row>
        <row r="25">
          <cell r="A25">
            <v>36</v>
          </cell>
        </row>
        <row r="26">
          <cell r="A26">
            <v>37</v>
          </cell>
        </row>
        <row r="27">
          <cell r="A27">
            <v>38</v>
          </cell>
        </row>
        <row r="28">
          <cell r="A28">
            <v>40</v>
          </cell>
        </row>
        <row r="29">
          <cell r="A29">
            <v>41</v>
          </cell>
        </row>
        <row r="30">
          <cell r="A30">
            <v>42</v>
          </cell>
        </row>
        <row r="31">
          <cell r="A31">
            <v>43</v>
          </cell>
        </row>
        <row r="32">
          <cell r="A32">
            <v>44</v>
          </cell>
        </row>
        <row r="33">
          <cell r="A33">
            <v>45</v>
          </cell>
        </row>
        <row r="34">
          <cell r="A34">
            <v>46</v>
          </cell>
        </row>
        <row r="35">
          <cell r="A35">
            <v>48</v>
          </cell>
        </row>
        <row r="36">
          <cell r="A36">
            <v>50</v>
          </cell>
        </row>
        <row r="37">
          <cell r="A37">
            <v>51</v>
          </cell>
        </row>
        <row r="38">
          <cell r="A38">
            <v>54</v>
          </cell>
        </row>
        <row r="39">
          <cell r="A39">
            <v>55</v>
          </cell>
        </row>
        <row r="40">
          <cell r="A40">
            <v>56</v>
          </cell>
        </row>
        <row r="41">
          <cell r="A41">
            <v>57</v>
          </cell>
        </row>
        <row r="42">
          <cell r="A42">
            <v>58</v>
          </cell>
        </row>
        <row r="43">
          <cell r="A43">
            <v>59</v>
          </cell>
        </row>
        <row r="44">
          <cell r="A44">
            <v>61</v>
          </cell>
        </row>
        <row r="45">
          <cell r="A45">
            <v>62</v>
          </cell>
        </row>
        <row r="46">
          <cell r="A46">
            <v>67</v>
          </cell>
        </row>
        <row r="47">
          <cell r="A47">
            <v>71</v>
          </cell>
        </row>
        <row r="48">
          <cell r="A48">
            <v>74</v>
          </cell>
        </row>
        <row r="49">
          <cell r="A49">
            <v>76</v>
          </cell>
        </row>
        <row r="50">
          <cell r="A50">
            <v>500</v>
          </cell>
        </row>
        <row r="51">
          <cell r="A51">
            <v>501</v>
          </cell>
        </row>
        <row r="52">
          <cell r="A52">
            <v>502</v>
          </cell>
        </row>
        <row r="53">
          <cell r="A53">
            <v>503</v>
          </cell>
        </row>
        <row r="54">
          <cell r="A54">
            <v>504</v>
          </cell>
        </row>
        <row r="55">
          <cell r="A55">
            <v>505</v>
          </cell>
        </row>
        <row r="56">
          <cell r="A56">
            <v>506</v>
          </cell>
        </row>
        <row r="57">
          <cell r="A57">
            <v>507</v>
          </cell>
        </row>
        <row r="58">
          <cell r="A58">
            <v>508</v>
          </cell>
        </row>
        <row r="59">
          <cell r="A59">
            <v>509</v>
          </cell>
        </row>
        <row r="60">
          <cell r="A60">
            <v>510</v>
          </cell>
        </row>
        <row r="61">
          <cell r="A61">
            <v>511</v>
          </cell>
        </row>
        <row r="62">
          <cell r="A62">
            <v>512</v>
          </cell>
        </row>
        <row r="63">
          <cell r="A63">
            <v>514</v>
          </cell>
        </row>
        <row r="64">
          <cell r="A64">
            <v>515</v>
          </cell>
        </row>
        <row r="65">
          <cell r="A65">
            <v>516</v>
          </cell>
        </row>
        <row r="66">
          <cell r="A66">
            <v>517</v>
          </cell>
        </row>
        <row r="67">
          <cell r="A67">
            <v>518</v>
          </cell>
        </row>
        <row r="68">
          <cell r="A68">
            <v>519</v>
          </cell>
        </row>
        <row r="69">
          <cell r="A69">
            <v>520</v>
          </cell>
        </row>
        <row r="70">
          <cell r="A70">
            <v>521</v>
          </cell>
        </row>
        <row r="71">
          <cell r="A71">
            <v>522</v>
          </cell>
        </row>
        <row r="72">
          <cell r="A72">
            <v>523</v>
          </cell>
        </row>
        <row r="73">
          <cell r="A73">
            <v>524</v>
          </cell>
        </row>
        <row r="74">
          <cell r="A74">
            <v>526</v>
          </cell>
        </row>
        <row r="75">
          <cell r="A75">
            <v>527</v>
          </cell>
        </row>
        <row r="76">
          <cell r="A76">
            <v>528</v>
          </cell>
        </row>
        <row r="77">
          <cell r="A77">
            <v>530</v>
          </cell>
        </row>
        <row r="78">
          <cell r="A78">
            <v>531</v>
          </cell>
        </row>
        <row r="79">
          <cell r="A79">
            <v>532</v>
          </cell>
        </row>
        <row r="80">
          <cell r="A80">
            <v>533</v>
          </cell>
        </row>
        <row r="81">
          <cell r="A81">
            <v>534</v>
          </cell>
        </row>
        <row r="82">
          <cell r="A82">
            <v>535</v>
          </cell>
        </row>
        <row r="83">
          <cell r="A83">
            <v>536</v>
          </cell>
        </row>
        <row r="84">
          <cell r="A84">
            <v>537</v>
          </cell>
        </row>
        <row r="85">
          <cell r="A85">
            <v>538</v>
          </cell>
        </row>
        <row r="86">
          <cell r="A86">
            <v>539</v>
          </cell>
        </row>
        <row r="87">
          <cell r="A87">
            <v>540</v>
          </cell>
        </row>
        <row r="88">
          <cell r="A88">
            <v>541</v>
          </cell>
        </row>
        <row r="89">
          <cell r="A89">
            <v>542</v>
          </cell>
        </row>
        <row r="90">
          <cell r="A90">
            <v>543</v>
          </cell>
        </row>
        <row r="91">
          <cell r="A91">
            <v>544</v>
          </cell>
        </row>
        <row r="92">
          <cell r="A92">
            <v>545</v>
          </cell>
        </row>
        <row r="93">
          <cell r="A93">
            <v>546</v>
          </cell>
        </row>
        <row r="94">
          <cell r="A94">
            <v>547</v>
          </cell>
        </row>
        <row r="95">
          <cell r="A95">
            <v>549</v>
          </cell>
        </row>
        <row r="96">
          <cell r="A96">
            <v>550</v>
          </cell>
        </row>
        <row r="97">
          <cell r="A97">
            <v>551</v>
          </cell>
        </row>
        <row r="98">
          <cell r="A98">
            <v>552</v>
          </cell>
        </row>
        <row r="99">
          <cell r="A99">
            <v>553</v>
          </cell>
        </row>
        <row r="100">
          <cell r="A100">
            <v>554</v>
          </cell>
        </row>
        <row r="101">
          <cell r="A101">
            <v>555</v>
          </cell>
        </row>
        <row r="102">
          <cell r="A102">
            <v>556</v>
          </cell>
        </row>
        <row r="103">
          <cell r="A103">
            <v>558</v>
          </cell>
        </row>
        <row r="104">
          <cell r="A104">
            <v>560</v>
          </cell>
        </row>
        <row r="105">
          <cell r="A105">
            <v>563</v>
          </cell>
        </row>
        <row r="106">
          <cell r="A106">
            <v>565</v>
          </cell>
        </row>
        <row r="107">
          <cell r="A107">
            <v>566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3">
          <cell r="A3" t="str">
            <v>30655808465</v>
          </cell>
        </row>
      </sheetData>
      <sheetData sheetId="28"/>
      <sheetData sheetId="29"/>
      <sheetData sheetId="30">
        <row r="3">
          <cell r="A3" t="str">
            <v>Etiquetas de fila</v>
          </cell>
        </row>
      </sheetData>
      <sheetData sheetId="3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9BEDF-23BC-4BAC-A1C1-D4332D817D02}">
  <sheetPr codeName="Hoja1"/>
  <dimension ref="B1:AF68"/>
  <sheetViews>
    <sheetView showGridLines="0" tabSelected="1" zoomScale="70" zoomScaleNormal="70" workbookViewId="0">
      <selection activeCell="V6" sqref="V6"/>
    </sheetView>
  </sheetViews>
  <sheetFormatPr baseColWidth="10" defaultColWidth="18.85546875" defaultRowHeight="15" outlineLevelCol="1" x14ac:dyDescent="0.25"/>
  <cols>
    <col min="1" max="1" width="7" style="16" customWidth="1"/>
    <col min="2" max="2" width="23" style="16" hidden="1" customWidth="1" outlineLevel="1"/>
    <col min="3" max="3" width="26.28515625" style="16" hidden="1" customWidth="1" outlineLevel="1"/>
    <col min="4" max="4" width="22.140625" style="16" hidden="1" customWidth="1" outlineLevel="1"/>
    <col min="5" max="5" width="23" style="16" hidden="1" customWidth="1" outlineLevel="1"/>
    <col min="6" max="6" width="26.28515625" style="16" hidden="1" customWidth="1" outlineLevel="1"/>
    <col min="7" max="7" width="21.5703125" style="16" hidden="1" customWidth="1" outlineLevel="1"/>
    <col min="8" max="8" width="22.5703125" style="16" hidden="1" customWidth="1" outlineLevel="1"/>
    <col min="9" max="9" width="17.42578125" style="16" hidden="1" customWidth="1" outlineLevel="1"/>
    <col min="10" max="10" width="19.140625" style="16" hidden="1" customWidth="1" outlineLevel="1"/>
    <col min="11" max="11" width="17.42578125" style="16" hidden="1" customWidth="1" outlineLevel="1"/>
    <col min="12" max="12" width="7" style="16" hidden="1" customWidth="1" outlineLevel="1"/>
    <col min="13" max="13" width="36.42578125" style="16" hidden="1" customWidth="1" outlineLevel="1"/>
    <col min="14" max="14" width="9.5703125" style="16" customWidth="1" collapsed="1"/>
    <col min="15" max="15" width="17.5703125" style="16" customWidth="1"/>
    <col min="16" max="16" width="25" style="16" customWidth="1"/>
    <col min="17" max="17" width="23" style="16" customWidth="1"/>
    <col min="18" max="18" width="25.140625" style="16" customWidth="1"/>
    <col min="19" max="19" width="24.28515625" style="16" customWidth="1"/>
    <col min="20" max="20" width="17.140625" style="16" customWidth="1"/>
    <col min="21" max="21" width="17.5703125" style="16" customWidth="1"/>
    <col min="22" max="22" width="24.5703125" style="16" customWidth="1"/>
    <col min="23" max="23" width="24.140625" style="16" customWidth="1"/>
    <col min="24" max="24" width="26" style="16" customWidth="1"/>
    <col min="25" max="25" width="23.28515625" style="16" customWidth="1"/>
    <col min="26" max="26" width="15.7109375" style="16" customWidth="1"/>
    <col min="27" max="28" width="18.7109375" style="58" hidden="1" customWidth="1" outlineLevel="1"/>
    <col min="29" max="29" width="14" style="16" hidden="1" customWidth="1" outlineLevel="1"/>
    <col min="30" max="30" width="17.42578125" style="16" hidden="1" customWidth="1" outlineLevel="1"/>
    <col min="31" max="31" width="20.42578125" style="16" hidden="1" customWidth="1" outlineLevel="1"/>
    <col min="32" max="32" width="18.85546875" style="16" customWidth="1" collapsed="1"/>
    <col min="33" max="16384" width="18.85546875" style="16"/>
  </cols>
  <sheetData>
    <row r="1" spans="2:29" s="1" customFormat="1" ht="34.5" customHeight="1" x14ac:dyDescent="0.3">
      <c r="O1" s="2" t="s">
        <v>42</v>
      </c>
      <c r="S1" s="3"/>
      <c r="T1" s="4"/>
      <c r="AA1" s="5"/>
      <c r="AB1" s="5"/>
    </row>
    <row r="2" spans="2:29" s="1" customFormat="1" ht="24.75" x14ac:dyDescent="0.3">
      <c r="O2" s="6" t="s">
        <v>34</v>
      </c>
      <c r="P2" s="7"/>
      <c r="Q2" s="8"/>
      <c r="R2" s="7"/>
      <c r="S2" s="146"/>
      <c r="T2" s="10"/>
      <c r="U2" s="11"/>
      <c r="V2"/>
      <c r="W2" s="12"/>
      <c r="X2" s="13"/>
      <c r="Y2" s="14"/>
      <c r="AA2" s="15"/>
      <c r="AB2" s="15"/>
      <c r="AC2" s="11"/>
    </row>
    <row r="3" spans="2:29" s="1" customFormat="1" ht="18.75" customHeight="1" thickBot="1" x14ac:dyDescent="0.35">
      <c r="O3" s="2"/>
      <c r="P3" s="10"/>
      <c r="Q3" s="10"/>
      <c r="R3" s="10"/>
      <c r="S3" s="146"/>
      <c r="T3" s="147"/>
      <c r="U3" s="12"/>
      <c r="V3" s="13"/>
      <c r="W3" s="14"/>
      <c r="X3" s="16"/>
      <c r="Y3" s="12"/>
      <c r="AA3" s="13"/>
      <c r="AB3" s="13"/>
      <c r="AC3" s="15"/>
    </row>
    <row r="4" spans="2:29" s="12" customFormat="1" ht="15.75" thickBot="1" x14ac:dyDescent="0.3">
      <c r="O4" s="17" t="s">
        <v>27</v>
      </c>
      <c r="P4" s="18">
        <v>79749976364</v>
      </c>
      <c r="Q4" s="119"/>
      <c r="R4" s="120"/>
      <c r="S4" s="9"/>
      <c r="W4" s="13"/>
      <c r="X4" s="14"/>
      <c r="Y4" s="15"/>
      <c r="AA4" s="122"/>
      <c r="AB4" s="123"/>
      <c r="AC4" s="124"/>
    </row>
    <row r="5" spans="2:29" s="1" customFormat="1" ht="15.75" thickBot="1" x14ac:dyDescent="0.3">
      <c r="B5" s="19" t="s">
        <v>0</v>
      </c>
      <c r="C5" s="20">
        <f>+XNPV($V$6,R19:R32,O19:O32)</f>
        <v>74272115925.288437</v>
      </c>
      <c r="E5" s="143"/>
      <c r="O5" s="21"/>
      <c r="P5" s="22"/>
      <c r="Q5" s="10"/>
      <c r="S5" s="23"/>
      <c r="X5" s="16"/>
      <c r="Y5" s="24"/>
      <c r="AA5" s="125"/>
      <c r="AB5" s="25"/>
      <c r="AC5" s="10"/>
    </row>
    <row r="6" spans="2:29" s="1" customFormat="1" ht="19.5" thickBot="1" x14ac:dyDescent="0.3">
      <c r="B6" s="19" t="s">
        <v>1</v>
      </c>
      <c r="C6" s="20">
        <f>+XNPV($V$6,X19:X32,U19:U32)</f>
        <v>85978872326.74115</v>
      </c>
      <c r="F6" s="134"/>
      <c r="O6" s="26" t="s">
        <v>2</v>
      </c>
      <c r="P6" s="27"/>
      <c r="Q6" s="10"/>
      <c r="S6" s="34" t="s">
        <v>28</v>
      </c>
      <c r="T6" s="35"/>
      <c r="U6" s="35"/>
      <c r="V6" s="36">
        <v>0.3805</v>
      </c>
      <c r="W6" s="28" t="s">
        <v>30</v>
      </c>
      <c r="Y6" s="29"/>
      <c r="AA6" s="25"/>
      <c r="AB6" s="25"/>
      <c r="AC6" s="10"/>
    </row>
    <row r="7" spans="2:29" s="1" customFormat="1" ht="15.75" thickBot="1" x14ac:dyDescent="0.3">
      <c r="B7" s="30"/>
      <c r="C7" s="31"/>
      <c r="F7" s="133"/>
      <c r="H7" s="137"/>
      <c r="O7" s="32" t="s">
        <v>3</v>
      </c>
      <c r="P7" s="33">
        <v>0.2</v>
      </c>
      <c r="Q7" s="10"/>
      <c r="S7" s="42" t="s">
        <v>8</v>
      </c>
      <c r="T7" s="43"/>
      <c r="U7" s="43"/>
      <c r="V7" s="148">
        <f>+ROUND((C5/P4)*100,4)</f>
        <v>93.131200000000007</v>
      </c>
      <c r="W7" s="39"/>
      <c r="X7" s="16"/>
      <c r="AA7" s="37"/>
      <c r="AB7" s="37"/>
      <c r="AC7" s="16"/>
    </row>
    <row r="8" spans="2:29" s="1" customFormat="1" x14ac:dyDescent="0.25">
      <c r="B8" s="16" t="s">
        <v>4</v>
      </c>
      <c r="C8" s="16">
        <v>360</v>
      </c>
      <c r="O8" s="32" t="s">
        <v>5</v>
      </c>
      <c r="P8" s="33">
        <v>0.75</v>
      </c>
      <c r="Q8" s="38"/>
      <c r="R8" s="16"/>
      <c r="W8" s="44"/>
      <c r="Y8" s="16"/>
      <c r="AA8" s="37"/>
      <c r="AB8" s="37"/>
      <c r="AC8" s="16"/>
    </row>
    <row r="9" spans="2:29" s="1" customFormat="1" ht="19.5" thickBot="1" x14ac:dyDescent="0.35">
      <c r="O9" s="41" t="s">
        <v>7</v>
      </c>
      <c r="P9" s="144">
        <v>100</v>
      </c>
      <c r="Q9" s="38"/>
      <c r="R9" s="16"/>
      <c r="S9" s="115" t="s">
        <v>31</v>
      </c>
      <c r="T9" s="116"/>
      <c r="U9" s="116"/>
      <c r="V9" s="116"/>
      <c r="W9" s="116"/>
      <c r="X9" s="117"/>
      <c r="AA9" s="37"/>
      <c r="AB9" s="37"/>
      <c r="AC9" s="16"/>
    </row>
    <row r="10" spans="2:29" s="1" customFormat="1" ht="33.950000000000003" customHeight="1" thickBot="1" x14ac:dyDescent="0.3">
      <c r="O10" s="41" t="s">
        <v>9</v>
      </c>
      <c r="P10" s="45">
        <f>+SUM(AE19:AE31)/(360/12)</f>
        <v>7.1835395513193285</v>
      </c>
      <c r="Q10" s="10"/>
      <c r="S10" s="118" t="s">
        <v>41</v>
      </c>
      <c r="T10" s="48"/>
      <c r="U10" s="49"/>
      <c r="V10" s="49"/>
      <c r="W10" s="142">
        <v>0.44750000000000001</v>
      </c>
      <c r="X10" s="28" t="s">
        <v>38</v>
      </c>
      <c r="Y10" s="10"/>
      <c r="AA10" s="37"/>
      <c r="AB10" s="37"/>
      <c r="AC10" s="16"/>
    </row>
    <row r="11" spans="2:29" s="1" customFormat="1" ht="15.75" thickBot="1" x14ac:dyDescent="0.3">
      <c r="F11" s="1">
        <v>1245919840</v>
      </c>
      <c r="O11" s="46" t="s">
        <v>10</v>
      </c>
      <c r="P11" s="47">
        <f>+O30-Q14</f>
        <v>306</v>
      </c>
      <c r="Q11" s="138"/>
      <c r="Y11" s="50"/>
      <c r="AA11" s="37"/>
      <c r="AB11" s="37"/>
      <c r="AC11" s="16"/>
    </row>
    <row r="12" spans="2:29" s="1" customFormat="1" ht="15.75" thickBot="1" x14ac:dyDescent="0.3">
      <c r="D12" s="5"/>
      <c r="S12" s="109" t="s">
        <v>36</v>
      </c>
      <c r="T12" s="110"/>
      <c r="U12" s="110"/>
      <c r="V12" s="110"/>
      <c r="W12" s="131">
        <f>+XIRR(AA19:AA32,U19:U32)</f>
        <v>0.79157108068466209</v>
      </c>
      <c r="AA12" s="37"/>
      <c r="AB12" s="37"/>
      <c r="AC12" s="16"/>
    </row>
    <row r="13" spans="2:29" s="1" customFormat="1" ht="19.5" thickBot="1" x14ac:dyDescent="0.3">
      <c r="C13" s="5"/>
      <c r="D13" s="134">
        <v>45591</v>
      </c>
      <c r="E13" s="135">
        <v>10</v>
      </c>
      <c r="F13" s="137">
        <f>+D14-D13</f>
        <v>5</v>
      </c>
      <c r="O13" s="44"/>
      <c r="P13" s="44"/>
      <c r="Q13" s="44"/>
      <c r="S13" s="111" t="s">
        <v>6</v>
      </c>
      <c r="T13" s="112"/>
      <c r="U13" s="112"/>
      <c r="V13" s="113"/>
      <c r="W13" s="114">
        <f>+NOMINAL(W12,12)</f>
        <v>0.59749176143874028</v>
      </c>
      <c r="X13" s="28"/>
      <c r="Y13" s="10"/>
      <c r="AA13" s="25"/>
      <c r="AB13" s="25"/>
      <c r="AC13" s="16"/>
    </row>
    <row r="14" spans="2:29" s="1" customFormat="1" ht="15.75" thickBot="1" x14ac:dyDescent="0.3">
      <c r="C14" s="8"/>
      <c r="D14" s="133">
        <v>45596</v>
      </c>
      <c r="E14" s="8">
        <v>30</v>
      </c>
      <c r="F14" s="8"/>
      <c r="O14" s="128" t="s">
        <v>29</v>
      </c>
      <c r="P14" s="129"/>
      <c r="Q14" s="130">
        <v>45943</v>
      </c>
      <c r="R14" s="10"/>
      <c r="S14" s="42" t="s">
        <v>39</v>
      </c>
      <c r="T14" s="43"/>
      <c r="U14" s="43"/>
      <c r="V14" s="54"/>
      <c r="W14" s="55">
        <f>W13-W10</f>
        <v>0.14999176143874027</v>
      </c>
      <c r="X14" s="44"/>
      <c r="Y14" s="50"/>
      <c r="AA14" s="25"/>
      <c r="AB14" s="25"/>
      <c r="AC14" s="16"/>
    </row>
    <row r="15" spans="2:29" s="44" customFormat="1" x14ac:dyDescent="0.25">
      <c r="C15" s="51"/>
      <c r="D15" s="84"/>
      <c r="E15" s="51"/>
      <c r="F15" s="51"/>
      <c r="M15" s="52"/>
      <c r="N15" s="52"/>
      <c r="R15" s="52"/>
      <c r="Y15" s="127"/>
      <c r="AA15" s="53"/>
      <c r="AB15" s="53"/>
    </row>
    <row r="16" spans="2:29" ht="16.5" thickBot="1" x14ac:dyDescent="0.3">
      <c r="O16" s="56" t="s">
        <v>32</v>
      </c>
      <c r="P16" s="57"/>
      <c r="Q16" s="57"/>
      <c r="R16" s="57"/>
      <c r="S16" s="57"/>
      <c r="T16" s="57"/>
      <c r="U16" s="56" t="s">
        <v>40</v>
      </c>
    </row>
    <row r="17" spans="2:31" ht="16.5" thickBot="1" x14ac:dyDescent="0.3">
      <c r="B17" s="152"/>
      <c r="D17" s="59" t="s">
        <v>11</v>
      </c>
      <c r="E17" s="59"/>
      <c r="G17" s="59"/>
      <c r="H17" s="59" t="s">
        <v>12</v>
      </c>
      <c r="I17" s="59"/>
      <c r="J17" s="59"/>
      <c r="K17" s="59" t="s">
        <v>13</v>
      </c>
      <c r="L17" s="59"/>
      <c r="O17" s="153" t="s">
        <v>33</v>
      </c>
      <c r="P17" s="154"/>
      <c r="Q17" s="154"/>
      <c r="R17" s="154"/>
      <c r="S17" s="155"/>
      <c r="U17" s="153" t="s">
        <v>33</v>
      </c>
      <c r="V17" s="154"/>
      <c r="W17" s="154"/>
      <c r="X17" s="154"/>
      <c r="Y17" s="155"/>
      <c r="AA17" s="60" t="s">
        <v>14</v>
      </c>
      <c r="AB17" s="61" t="s">
        <v>15</v>
      </c>
      <c r="AC17" s="61" t="s">
        <v>16</v>
      </c>
      <c r="AD17" s="61" t="s">
        <v>17</v>
      </c>
      <c r="AE17" s="62" t="s">
        <v>18</v>
      </c>
    </row>
    <row r="18" spans="2:31" ht="19.5" thickBot="1" x14ac:dyDescent="0.3">
      <c r="B18" s="152"/>
      <c r="C18" s="63"/>
      <c r="D18" s="59" t="s">
        <v>16</v>
      </c>
      <c r="E18" s="107" t="s">
        <v>37</v>
      </c>
      <c r="F18" s="108" t="s">
        <v>38</v>
      </c>
      <c r="G18" s="152" t="s">
        <v>19</v>
      </c>
      <c r="H18" s="151" t="s">
        <v>20</v>
      </c>
      <c r="I18" s="59" t="s">
        <v>21</v>
      </c>
      <c r="J18" s="151" t="s">
        <v>20</v>
      </c>
      <c r="K18" s="59" t="s">
        <v>21</v>
      </c>
      <c r="L18" s="59"/>
      <c r="O18" s="64" t="s">
        <v>22</v>
      </c>
      <c r="P18" s="65" t="s">
        <v>23</v>
      </c>
      <c r="Q18" s="65" t="s">
        <v>26</v>
      </c>
      <c r="R18" s="65" t="s">
        <v>24</v>
      </c>
      <c r="S18" s="66" t="s">
        <v>25</v>
      </c>
      <c r="T18" s="67"/>
      <c r="U18" s="64" t="s">
        <v>22</v>
      </c>
      <c r="V18" s="65" t="s">
        <v>23</v>
      </c>
      <c r="W18" s="65" t="s">
        <v>26</v>
      </c>
      <c r="X18" s="65" t="s">
        <v>24</v>
      </c>
      <c r="Y18" s="66" t="s">
        <v>25</v>
      </c>
      <c r="AA18" s="68"/>
      <c r="AB18" s="69"/>
      <c r="AC18" s="70"/>
      <c r="AD18" s="70"/>
      <c r="AE18" s="71"/>
    </row>
    <row r="19" spans="2:31" ht="15.75" thickBot="1" x14ac:dyDescent="0.3">
      <c r="B19" s="72"/>
      <c r="C19" s="63"/>
      <c r="D19" s="63"/>
      <c r="E19" s="63"/>
      <c r="F19" s="106"/>
      <c r="G19" s="152"/>
      <c r="H19" s="151"/>
      <c r="I19" s="73">
        <v>0</v>
      </c>
      <c r="J19" s="151"/>
      <c r="K19" s="73">
        <v>0</v>
      </c>
      <c r="L19" s="73"/>
      <c r="O19" s="75">
        <f>+U19</f>
        <v>45943</v>
      </c>
      <c r="P19" s="76"/>
      <c r="Q19" s="76"/>
      <c r="R19" s="77">
        <v>0</v>
      </c>
      <c r="S19" s="78">
        <f>P4</f>
        <v>79749976364</v>
      </c>
      <c r="U19" s="79">
        <f>+Q14</f>
        <v>45943</v>
      </c>
      <c r="V19" s="59"/>
      <c r="W19" s="59"/>
      <c r="X19" s="74">
        <v>0</v>
      </c>
      <c r="Y19" s="80">
        <f>+P4</f>
        <v>79749976364</v>
      </c>
      <c r="AA19" s="81">
        <f>-(V7*Y19/100)</f>
        <v>-74272109987.509567</v>
      </c>
      <c r="AB19" s="82">
        <f>-S19</f>
        <v>-79749976364</v>
      </c>
      <c r="AC19" s="70">
        <f t="shared" ref="AC19:AC31" si="0">+O19-$O$19</f>
        <v>0</v>
      </c>
      <c r="AD19" s="70">
        <f t="shared" ref="AD19:AD32" si="1">+R19/((1+$AB$37)^(AC19/365))</f>
        <v>0</v>
      </c>
      <c r="AE19" s="71">
        <f t="shared" ref="AE19:AE32" si="2">+AD19/$AD$37*AC19</f>
        <v>0</v>
      </c>
    </row>
    <row r="20" spans="2:31" ht="15.75" thickBot="1" x14ac:dyDescent="0.3">
      <c r="B20" s="140">
        <v>221527712</v>
      </c>
      <c r="C20" s="63"/>
      <c r="D20" s="84">
        <v>5</v>
      </c>
      <c r="E20" s="105"/>
      <c r="F20" s="149">
        <v>0.41625000000000001</v>
      </c>
      <c r="G20" s="86">
        <f>F20+1%</f>
        <v>0.42625000000000002</v>
      </c>
      <c r="H20" s="73">
        <f>+((G20*Y19)/$C$8)*$D20</f>
        <v>472130936.46048611</v>
      </c>
      <c r="I20" s="73">
        <f t="shared" ref="I20:I36" si="3">+I19+H20-W20</f>
        <v>0</v>
      </c>
      <c r="J20" s="73">
        <f>+(($P$7*S19)/$C$8)*$D20</f>
        <v>221527712.12222221</v>
      </c>
      <c r="K20" s="73">
        <f t="shared" ref="K20:K36" si="4">+K19+J20-Q20</f>
        <v>0</v>
      </c>
      <c r="L20" s="73"/>
      <c r="M20" s="88">
        <f>+U20</f>
        <v>45960</v>
      </c>
      <c r="N20" s="88"/>
      <c r="O20" s="132">
        <f>DATE(YEAR($O$19), MONTH($O$19)+ROW()-ROW($O$19),)-1</f>
        <v>45960</v>
      </c>
      <c r="P20" s="89">
        <v>0</v>
      </c>
      <c r="Q20" s="89">
        <f>+(($P$7*S19)/$C$8)*$D20</f>
        <v>221527712.12222221</v>
      </c>
      <c r="R20" s="89">
        <f>P20+Q20</f>
        <v>221527712.12222221</v>
      </c>
      <c r="S20" s="90">
        <f>+S19-P20</f>
        <v>79749976364</v>
      </c>
      <c r="U20" s="40">
        <f>+O20</f>
        <v>45960</v>
      </c>
      <c r="V20" s="126">
        <v>0</v>
      </c>
      <c r="W20" s="73">
        <f>+((G20*Y19)/$C$8)*$D20</f>
        <v>472130936.46048611</v>
      </c>
      <c r="X20" s="73">
        <f>+W20+V20</f>
        <v>472130936.46048611</v>
      </c>
      <c r="Y20" s="91">
        <f t="shared" ref="Y20:Y32" si="5">+Y19-V20</f>
        <v>79749976364</v>
      </c>
      <c r="AA20" s="92">
        <f>+X20</f>
        <v>472130936.46048611</v>
      </c>
      <c r="AB20" s="93">
        <f>+R20</f>
        <v>221527712.12222221</v>
      </c>
      <c r="AC20" s="70">
        <f t="shared" si="0"/>
        <v>17</v>
      </c>
      <c r="AD20" s="70">
        <f t="shared" si="1"/>
        <v>219456788.72915444</v>
      </c>
      <c r="AE20" s="71">
        <f t="shared" si="2"/>
        <v>4.6780771316615725E-2</v>
      </c>
    </row>
    <row r="21" spans="2:31" ht="15.75" thickBot="1" x14ac:dyDescent="0.3">
      <c r="B21" s="140">
        <v>1329166273</v>
      </c>
      <c r="C21" s="63"/>
      <c r="D21" s="84">
        <v>30</v>
      </c>
      <c r="E21" s="105"/>
      <c r="F21" s="136">
        <f>W10</f>
        <v>0.44750000000000001</v>
      </c>
      <c r="G21" s="86">
        <f>+MAX($P$7,MIN($P$8,$F21+$P$9/10000))</f>
        <v>0.45750000000000002</v>
      </c>
      <c r="H21" s="73">
        <f t="shared" ref="H21:H37" si="6">+((G21*Y20)/$C$8)*$D21</f>
        <v>3040467848.8775001</v>
      </c>
      <c r="I21" s="73">
        <f t="shared" si="3"/>
        <v>0</v>
      </c>
      <c r="J21" s="73">
        <f>+(($P$7*S20)/$C$8)*$D21</f>
        <v>1329166272.7333333</v>
      </c>
      <c r="K21" s="73">
        <f t="shared" si="4"/>
        <v>0</v>
      </c>
      <c r="L21" s="73"/>
      <c r="M21" s="88">
        <f t="shared" ref="M21:M30" si="7">+U21</f>
        <v>45976</v>
      </c>
      <c r="N21" s="88"/>
      <c r="O21" s="132">
        <f>EOMONTH($O$19, ROW()-ROW($O$21)) + 15</f>
        <v>45976</v>
      </c>
      <c r="P21" s="89">
        <v>0</v>
      </c>
      <c r="Q21" s="89">
        <f t="shared" ref="Q21:Q32" si="8">+(($P$7*S20)/$C$8)*$D21</f>
        <v>1329166272.7333333</v>
      </c>
      <c r="R21" s="89">
        <f t="shared" ref="R21:R32" si="9">P21+Q21</f>
        <v>1329166272.7333333</v>
      </c>
      <c r="S21" s="90">
        <f t="shared" ref="S21:S32" si="10">+S20-P21</f>
        <v>79749976364</v>
      </c>
      <c r="U21" s="40">
        <f t="shared" ref="U21:U32" si="11">+O21</f>
        <v>45976</v>
      </c>
      <c r="V21" s="126">
        <v>0</v>
      </c>
      <c r="W21" s="73">
        <f>+((G21*Y20)/$C$8)*$D21</f>
        <v>3040467848.8775001</v>
      </c>
      <c r="X21" s="73">
        <f>+W21+V21</f>
        <v>3040467848.8775001</v>
      </c>
      <c r="Y21" s="91">
        <f t="shared" si="5"/>
        <v>79749976364</v>
      </c>
      <c r="AA21" s="92">
        <f>+X21</f>
        <v>3040467848.8775001</v>
      </c>
      <c r="AB21" s="93">
        <f>+R21</f>
        <v>1329166272.7333333</v>
      </c>
      <c r="AC21" s="70">
        <f t="shared" si="0"/>
        <v>33</v>
      </c>
      <c r="AD21" s="70">
        <f t="shared" si="1"/>
        <v>1305152235.9042907</v>
      </c>
      <c r="AE21" s="71">
        <f t="shared" si="2"/>
        <v>0.5400631539966857</v>
      </c>
    </row>
    <row r="22" spans="2:31" ht="15.75" thickBot="1" x14ac:dyDescent="0.3">
      <c r="B22" s="140">
        <v>1329166273</v>
      </c>
      <c r="C22" s="63"/>
      <c r="D22" s="84">
        <v>30</v>
      </c>
      <c r="E22" s="105"/>
      <c r="F22" s="136">
        <f>+W10</f>
        <v>0.44750000000000001</v>
      </c>
      <c r="G22" s="86">
        <f t="shared" ref="G22:G37" si="12">+MAX($P$7,MIN($P$8,$F22+$P$9/10000))</f>
        <v>0.45750000000000002</v>
      </c>
      <c r="H22" s="73">
        <f t="shared" si="6"/>
        <v>3040467848.8775001</v>
      </c>
      <c r="I22" s="73">
        <f t="shared" si="3"/>
        <v>0</v>
      </c>
      <c r="J22" s="73">
        <f t="shared" ref="J22:J36" si="13">+(($P$7*S21)/$C$8)*$D22</f>
        <v>1329166272.7333333</v>
      </c>
      <c r="K22" s="73">
        <f t="shared" si="4"/>
        <v>0</v>
      </c>
      <c r="L22" s="73"/>
      <c r="M22" s="88">
        <f t="shared" si="7"/>
        <v>46006</v>
      </c>
      <c r="N22" s="88"/>
      <c r="O22" s="132">
        <f>EOMONTH($O$19, ROW()-ROW($O$21)) + 15</f>
        <v>46006</v>
      </c>
      <c r="P22" s="89">
        <v>0</v>
      </c>
      <c r="Q22" s="89">
        <f t="shared" si="8"/>
        <v>1329166272.7333333</v>
      </c>
      <c r="R22" s="89">
        <f t="shared" si="9"/>
        <v>1329166272.7333333</v>
      </c>
      <c r="S22" s="90">
        <f t="shared" si="10"/>
        <v>79749976364</v>
      </c>
      <c r="U22" s="40">
        <f t="shared" si="11"/>
        <v>46006</v>
      </c>
      <c r="V22" s="126">
        <v>0</v>
      </c>
      <c r="W22" s="73">
        <f>+((G22*Y21)/$C$8)*$D22</f>
        <v>3040467848.8775001</v>
      </c>
      <c r="X22" s="73">
        <f>+W22+V22</f>
        <v>3040467848.8775001</v>
      </c>
      <c r="Y22" s="91">
        <f t="shared" si="5"/>
        <v>79749976364</v>
      </c>
      <c r="Z22" s="73"/>
      <c r="AA22" s="92">
        <f t="shared" ref="AA22:AA28" si="14">+X22</f>
        <v>3040467848.8775001</v>
      </c>
      <c r="AB22" s="93">
        <f t="shared" ref="AB22:AB28" si="15">+R22</f>
        <v>1329166272.7333333</v>
      </c>
      <c r="AC22" s="70">
        <f t="shared" si="0"/>
        <v>63</v>
      </c>
      <c r="AD22" s="70">
        <f t="shared" si="1"/>
        <v>1283697991.7928059</v>
      </c>
      <c r="AE22" s="71">
        <f t="shared" si="2"/>
        <v>1.0140814723130573</v>
      </c>
    </row>
    <row r="23" spans="2:31" ht="15.75" thickBot="1" x14ac:dyDescent="0.3">
      <c r="B23" s="140">
        <v>1329166273</v>
      </c>
      <c r="C23" s="63"/>
      <c r="D23" s="84">
        <v>30</v>
      </c>
      <c r="E23" s="105"/>
      <c r="F23" s="136">
        <f t="shared" ref="F23:F37" si="16">+F22</f>
        <v>0.44750000000000001</v>
      </c>
      <c r="G23" s="86">
        <f t="shared" si="12"/>
        <v>0.45750000000000002</v>
      </c>
      <c r="H23" s="73">
        <f t="shared" si="6"/>
        <v>3040467848.8775001</v>
      </c>
      <c r="I23" s="73">
        <f t="shared" si="3"/>
        <v>0</v>
      </c>
      <c r="J23" s="73">
        <f t="shared" si="13"/>
        <v>1329166272.7333333</v>
      </c>
      <c r="K23" s="73">
        <f t="shared" si="4"/>
        <v>0</v>
      </c>
      <c r="L23" s="73"/>
      <c r="M23" s="88">
        <f>+U23</f>
        <v>46037</v>
      </c>
      <c r="N23" s="88"/>
      <c r="O23" s="132">
        <f t="shared" ref="O23:O29" si="17">EOMONTH($O$19, ROW()-ROW($O$21)) + 15</f>
        <v>46037</v>
      </c>
      <c r="P23" s="89">
        <v>0</v>
      </c>
      <c r="Q23" s="89">
        <f t="shared" si="8"/>
        <v>1329166272.7333333</v>
      </c>
      <c r="R23" s="89">
        <f t="shared" si="9"/>
        <v>1329166272.7333333</v>
      </c>
      <c r="S23" s="90">
        <f t="shared" si="10"/>
        <v>79749976364</v>
      </c>
      <c r="U23" s="40">
        <f t="shared" si="11"/>
        <v>46037</v>
      </c>
      <c r="V23" s="126">
        <v>0</v>
      </c>
      <c r="W23" s="73">
        <f>+((G23*Y22)/$C$8)*$D23</f>
        <v>3040467848.8775001</v>
      </c>
      <c r="X23" s="73">
        <f t="shared" ref="X23:X32" si="18">+W23+V23</f>
        <v>3040467848.8775001</v>
      </c>
      <c r="Y23" s="91">
        <f t="shared" si="5"/>
        <v>79749976364</v>
      </c>
      <c r="Z23" s="121"/>
      <c r="AA23" s="92">
        <f t="shared" si="14"/>
        <v>3040467848.8775001</v>
      </c>
      <c r="AB23" s="93">
        <f t="shared" si="15"/>
        <v>1329166272.7333333</v>
      </c>
      <c r="AC23" s="70">
        <f t="shared" si="0"/>
        <v>94</v>
      </c>
      <c r="AD23" s="70">
        <f t="shared" si="1"/>
        <v>1261899034.9225969</v>
      </c>
      <c r="AE23" s="71">
        <f t="shared" si="2"/>
        <v>1.4873798669263663</v>
      </c>
    </row>
    <row r="24" spans="2:31" ht="15.75" thickBot="1" x14ac:dyDescent="0.3">
      <c r="B24" s="140">
        <v>1329166273</v>
      </c>
      <c r="C24" s="63"/>
      <c r="D24" s="84">
        <v>30</v>
      </c>
      <c r="E24" s="105"/>
      <c r="F24" s="136">
        <f t="shared" si="16"/>
        <v>0.44750000000000001</v>
      </c>
      <c r="G24" s="86">
        <f>+MAX($P$7,MIN($P$8,$F24+$P$9/10000))</f>
        <v>0.45750000000000002</v>
      </c>
      <c r="H24" s="73">
        <f>+((G24*Y23)/$C$8)*$D24</f>
        <v>3040467848.8775001</v>
      </c>
      <c r="I24" s="73">
        <f t="shared" si="3"/>
        <v>0</v>
      </c>
      <c r="J24" s="73">
        <f t="shared" si="13"/>
        <v>1329166272.7333333</v>
      </c>
      <c r="K24" s="73">
        <f>+K23+J24-Q24</f>
        <v>0</v>
      </c>
      <c r="L24" s="73"/>
      <c r="M24" s="88">
        <f t="shared" si="7"/>
        <v>46068</v>
      </c>
      <c r="N24" s="88"/>
      <c r="O24" s="132">
        <f t="shared" si="17"/>
        <v>46068</v>
      </c>
      <c r="P24" s="89">
        <v>0</v>
      </c>
      <c r="Q24" s="89">
        <f t="shared" si="8"/>
        <v>1329166272.7333333</v>
      </c>
      <c r="R24" s="89">
        <f t="shared" si="9"/>
        <v>1329166272.7333333</v>
      </c>
      <c r="S24" s="90">
        <f t="shared" si="10"/>
        <v>79749976364</v>
      </c>
      <c r="U24" s="40">
        <f t="shared" si="11"/>
        <v>46068</v>
      </c>
      <c r="V24" s="126">
        <v>0</v>
      </c>
      <c r="W24" s="73">
        <f>+((G24*Y23)/$C$8)*$D24</f>
        <v>3040467848.8775001</v>
      </c>
      <c r="X24" s="73">
        <f>+W24+V24</f>
        <v>3040467848.8775001</v>
      </c>
      <c r="Y24" s="91">
        <f t="shared" si="5"/>
        <v>79749976364</v>
      </c>
      <c r="AA24" s="92">
        <f t="shared" si="14"/>
        <v>3040467848.8775001</v>
      </c>
      <c r="AB24" s="93">
        <f t="shared" si="15"/>
        <v>1329166272.7333333</v>
      </c>
      <c r="AC24" s="70">
        <f t="shared" si="0"/>
        <v>125</v>
      </c>
      <c r="AD24" s="70">
        <f t="shared" si="1"/>
        <v>1240470254.3116534</v>
      </c>
      <c r="AE24" s="71">
        <f t="shared" si="2"/>
        <v>1.9443113188458567</v>
      </c>
    </row>
    <row r="25" spans="2:31" ht="15.75" thickBot="1" x14ac:dyDescent="0.3">
      <c r="B25" s="140">
        <v>1329166273</v>
      </c>
      <c r="C25" s="63"/>
      <c r="D25" s="84">
        <v>30</v>
      </c>
      <c r="E25" s="105"/>
      <c r="F25" s="136">
        <f t="shared" si="16"/>
        <v>0.44750000000000001</v>
      </c>
      <c r="G25" s="86">
        <f t="shared" si="12"/>
        <v>0.45750000000000002</v>
      </c>
      <c r="H25" s="73">
        <f t="shared" si="6"/>
        <v>3040467848.8775001</v>
      </c>
      <c r="I25" s="73">
        <f t="shared" si="3"/>
        <v>0</v>
      </c>
      <c r="J25" s="73">
        <f t="shared" si="13"/>
        <v>1329166272.7333333</v>
      </c>
      <c r="K25" s="73">
        <f t="shared" si="4"/>
        <v>0</v>
      </c>
      <c r="L25" s="73"/>
      <c r="M25" s="88">
        <f t="shared" si="7"/>
        <v>46096</v>
      </c>
      <c r="N25" s="88"/>
      <c r="O25" s="132">
        <f t="shared" si="17"/>
        <v>46096</v>
      </c>
      <c r="P25" s="89">
        <v>0</v>
      </c>
      <c r="Q25" s="89">
        <f t="shared" si="8"/>
        <v>1329166272.7333333</v>
      </c>
      <c r="R25" s="89">
        <f t="shared" si="9"/>
        <v>1329166272.7333333</v>
      </c>
      <c r="S25" s="90">
        <f t="shared" si="10"/>
        <v>79749976364</v>
      </c>
      <c r="U25" s="40">
        <f t="shared" si="11"/>
        <v>46096</v>
      </c>
      <c r="V25" s="126">
        <v>0</v>
      </c>
      <c r="W25" s="73">
        <f t="shared" ref="W25:W30" si="19">+((G25*Y24)/$C$8)*$D25</f>
        <v>3040467848.8775001</v>
      </c>
      <c r="X25" s="73">
        <f t="shared" si="18"/>
        <v>3040467848.8775001</v>
      </c>
      <c r="Y25" s="91">
        <f t="shared" si="5"/>
        <v>79749976364</v>
      </c>
      <c r="AA25" s="92">
        <f t="shared" si="14"/>
        <v>3040467848.8775001</v>
      </c>
      <c r="AB25" s="93">
        <f t="shared" si="15"/>
        <v>1329166272.7333333</v>
      </c>
      <c r="AC25" s="70">
        <f t="shared" si="0"/>
        <v>153</v>
      </c>
      <c r="AD25" s="70">
        <f t="shared" si="1"/>
        <v>1221428170.1511931</v>
      </c>
      <c r="AE25" s="71">
        <f t="shared" si="2"/>
        <v>2.3433048945335293</v>
      </c>
    </row>
    <row r="26" spans="2:31" ht="15.75" thickBot="1" x14ac:dyDescent="0.3">
      <c r="B26" s="140">
        <v>24409230601</v>
      </c>
      <c r="C26" s="63"/>
      <c r="D26" s="84">
        <v>30</v>
      </c>
      <c r="E26" s="105"/>
      <c r="F26" s="136">
        <f t="shared" si="16"/>
        <v>0.44750000000000001</v>
      </c>
      <c r="G26" s="86">
        <f>+MAX($P$7,MIN($P$8,$F26+$P$9/10000))</f>
        <v>0.45750000000000002</v>
      </c>
      <c r="H26" s="73">
        <f t="shared" si="6"/>
        <v>3040467848.8775001</v>
      </c>
      <c r="I26" s="73">
        <f t="shared" si="3"/>
        <v>0</v>
      </c>
      <c r="J26" s="73">
        <f t="shared" si="13"/>
        <v>1329166272.7333333</v>
      </c>
      <c r="K26" s="73">
        <f t="shared" si="4"/>
        <v>0</v>
      </c>
      <c r="L26" s="73"/>
      <c r="M26" s="88">
        <f t="shared" si="7"/>
        <v>46127</v>
      </c>
      <c r="N26" s="88"/>
      <c r="O26" s="132">
        <f t="shared" si="17"/>
        <v>46127</v>
      </c>
      <c r="P26" s="89">
        <f>MIN(B26-Q26,S25)</f>
        <v>23080064328.266666</v>
      </c>
      <c r="Q26" s="89">
        <f t="shared" si="8"/>
        <v>1329166272.7333333</v>
      </c>
      <c r="R26" s="89">
        <f t="shared" si="9"/>
        <v>24409230601</v>
      </c>
      <c r="S26" s="90">
        <f t="shared" si="10"/>
        <v>56669912035.733337</v>
      </c>
      <c r="U26" s="40">
        <f t="shared" si="11"/>
        <v>46127</v>
      </c>
      <c r="V26" s="73">
        <f t="shared" ref="V26:V31" si="20">+IF(Y25&gt;0,MIN(B26-W26,Y25),0)</f>
        <v>21368762752.122501</v>
      </c>
      <c r="W26" s="73">
        <f>+((G26*Y25)/$C$8)*$D26</f>
        <v>3040467848.8775001</v>
      </c>
      <c r="X26" s="73">
        <f>+W26+V26</f>
        <v>24409230601</v>
      </c>
      <c r="Y26" s="91">
        <f t="shared" si="5"/>
        <v>58381213611.877502</v>
      </c>
      <c r="AA26" s="92">
        <f t="shared" si="14"/>
        <v>24409230601</v>
      </c>
      <c r="AB26" s="93">
        <f>+R26</f>
        <v>24409230601</v>
      </c>
      <c r="AC26" s="70">
        <f t="shared" si="0"/>
        <v>184</v>
      </c>
      <c r="AD26" s="70">
        <f t="shared" si="1"/>
        <v>22049789923.160591</v>
      </c>
      <c r="AE26" s="71">
        <f t="shared" si="2"/>
        <v>50.87351155563065</v>
      </c>
    </row>
    <row r="27" spans="2:31" ht="15.6" customHeight="1" thickBot="1" x14ac:dyDescent="0.3">
      <c r="B27" s="140">
        <v>21571980129</v>
      </c>
      <c r="D27" s="84">
        <v>30</v>
      </c>
      <c r="E27" s="105"/>
      <c r="F27" s="136">
        <f t="shared" si="16"/>
        <v>0.44750000000000001</v>
      </c>
      <c r="G27" s="86">
        <f t="shared" si="12"/>
        <v>0.45750000000000002</v>
      </c>
      <c r="H27" s="73">
        <f t="shared" si="6"/>
        <v>2225783768.9528303</v>
      </c>
      <c r="I27" s="73">
        <f t="shared" si="3"/>
        <v>0</v>
      </c>
      <c r="J27" s="73">
        <f t="shared" si="13"/>
        <v>944498533.92888904</v>
      </c>
      <c r="K27" s="73">
        <f t="shared" si="4"/>
        <v>0</v>
      </c>
      <c r="L27" s="73"/>
      <c r="M27" s="88">
        <f t="shared" si="7"/>
        <v>46157</v>
      </c>
      <c r="N27" s="88"/>
      <c r="O27" s="132">
        <f>EOMONTH($O$19, ROW()-ROW($O$21)) + 15</f>
        <v>46157</v>
      </c>
      <c r="P27" s="89">
        <f t="shared" ref="P27:P32" si="21">MIN(B27-Q27,S26)</f>
        <v>20627481595.07111</v>
      </c>
      <c r="Q27" s="89">
        <f t="shared" si="8"/>
        <v>944498533.92888904</v>
      </c>
      <c r="R27" s="89">
        <f t="shared" si="9"/>
        <v>21571980129</v>
      </c>
      <c r="S27" s="90">
        <f t="shared" si="10"/>
        <v>36042430440.662231</v>
      </c>
      <c r="U27" s="40">
        <f t="shared" si="11"/>
        <v>46157</v>
      </c>
      <c r="V27" s="73">
        <f>+IF(Y26&gt;0,MIN(B27-W27,Y26),0)</f>
        <v>19346196360.047169</v>
      </c>
      <c r="W27" s="73">
        <f t="shared" si="19"/>
        <v>2225783768.9528303</v>
      </c>
      <c r="X27" s="73">
        <f>+W27+V27</f>
        <v>21571980129</v>
      </c>
      <c r="Y27" s="91">
        <f t="shared" si="5"/>
        <v>39035017251.830338</v>
      </c>
      <c r="AA27" s="92">
        <f>+X27</f>
        <v>21571980129</v>
      </c>
      <c r="AB27" s="93">
        <f t="shared" si="15"/>
        <v>21571980129</v>
      </c>
      <c r="AC27" s="70">
        <f t="shared" si="0"/>
        <v>214</v>
      </c>
      <c r="AD27" s="70">
        <f t="shared" si="1"/>
        <v>19166467076.504993</v>
      </c>
      <c r="AE27" s="71">
        <f t="shared" si="2"/>
        <v>51.431036592233085</v>
      </c>
    </row>
    <row r="28" spans="2:31" ht="15.75" thickBot="1" x14ac:dyDescent="0.3">
      <c r="B28" s="140">
        <v>17291017822</v>
      </c>
      <c r="D28" s="84">
        <v>30</v>
      </c>
      <c r="E28" s="105"/>
      <c r="F28" s="136">
        <f t="shared" si="16"/>
        <v>0.44750000000000001</v>
      </c>
      <c r="G28" s="86">
        <f t="shared" si="12"/>
        <v>0.45750000000000002</v>
      </c>
      <c r="H28" s="73">
        <f t="shared" si="6"/>
        <v>1488210032.7260315</v>
      </c>
      <c r="I28" s="73">
        <f t="shared" si="3"/>
        <v>0</v>
      </c>
      <c r="J28" s="73">
        <f t="shared" si="13"/>
        <v>600707174.01103723</v>
      </c>
      <c r="K28" s="73">
        <f t="shared" si="4"/>
        <v>0</v>
      </c>
      <c r="L28" s="73"/>
      <c r="M28" s="88">
        <f t="shared" si="7"/>
        <v>46188</v>
      </c>
      <c r="N28" s="88"/>
      <c r="O28" s="132">
        <f>EOMONTH($O$19, ROW()-ROW($O$21)) + 15</f>
        <v>46188</v>
      </c>
      <c r="P28" s="89">
        <f>MIN(B28-Q28,S27)</f>
        <v>16690310647.988962</v>
      </c>
      <c r="Q28" s="89">
        <f t="shared" si="8"/>
        <v>600707174.01103723</v>
      </c>
      <c r="R28" s="89">
        <f t="shared" si="9"/>
        <v>17291017822</v>
      </c>
      <c r="S28" s="90">
        <f t="shared" si="10"/>
        <v>19352119792.673271</v>
      </c>
      <c r="U28" s="40">
        <f t="shared" si="11"/>
        <v>46188</v>
      </c>
      <c r="V28" s="73">
        <f t="shared" si="20"/>
        <v>15802807789.273968</v>
      </c>
      <c r="W28" s="73">
        <f t="shared" si="19"/>
        <v>1488210032.7260315</v>
      </c>
      <c r="X28" s="73">
        <f t="shared" si="18"/>
        <v>17291017822</v>
      </c>
      <c r="Y28" s="91">
        <f t="shared" si="5"/>
        <v>23232209462.55637</v>
      </c>
      <c r="AA28" s="92">
        <f t="shared" si="14"/>
        <v>17291017822</v>
      </c>
      <c r="AB28" s="93">
        <f t="shared" si="15"/>
        <v>17291017822</v>
      </c>
      <c r="AC28" s="70">
        <f t="shared" si="0"/>
        <v>245</v>
      </c>
      <c r="AD28" s="70">
        <f t="shared" si="1"/>
        <v>15101996342.031521</v>
      </c>
      <c r="AE28" s="71">
        <f t="shared" si="2"/>
        <v>46.394861426885036</v>
      </c>
    </row>
    <row r="29" spans="2:31" ht="15.75" thickBot="1" x14ac:dyDescent="0.3">
      <c r="B29" s="140">
        <v>16209837773</v>
      </c>
      <c r="C29" s="63"/>
      <c r="D29" s="84">
        <v>30</v>
      </c>
      <c r="E29" s="105"/>
      <c r="F29" s="136">
        <f t="shared" si="16"/>
        <v>0.44750000000000001</v>
      </c>
      <c r="G29" s="86">
        <f t="shared" si="12"/>
        <v>0.45750000000000002</v>
      </c>
      <c r="H29" s="73">
        <f t="shared" si="6"/>
        <v>885727985.75996161</v>
      </c>
      <c r="I29" s="73">
        <f t="shared" si="3"/>
        <v>0</v>
      </c>
      <c r="J29" s="73">
        <f t="shared" si="13"/>
        <v>322535329.8778879</v>
      </c>
      <c r="K29" s="73">
        <f t="shared" si="4"/>
        <v>0</v>
      </c>
      <c r="L29" s="73"/>
      <c r="M29" s="88">
        <f t="shared" si="7"/>
        <v>46218</v>
      </c>
      <c r="N29" s="88"/>
      <c r="O29" s="132">
        <f t="shared" si="17"/>
        <v>46218</v>
      </c>
      <c r="P29" s="89">
        <f t="shared" si="21"/>
        <v>15887302443.122112</v>
      </c>
      <c r="Q29" s="89">
        <f>+(($P$7*S28)/$C$8)*$D29</f>
        <v>322535329.8778879</v>
      </c>
      <c r="R29" s="89">
        <f t="shared" si="9"/>
        <v>16209837773</v>
      </c>
      <c r="S29" s="90">
        <f t="shared" si="10"/>
        <v>3464817349.5511589</v>
      </c>
      <c r="U29" s="40">
        <f t="shared" si="11"/>
        <v>46218</v>
      </c>
      <c r="V29" s="73">
        <f t="shared" si="20"/>
        <v>15324109787.240038</v>
      </c>
      <c r="W29" s="73">
        <f t="shared" si="19"/>
        <v>885727985.75996161</v>
      </c>
      <c r="X29" s="73">
        <f t="shared" si="18"/>
        <v>16209837773</v>
      </c>
      <c r="Y29" s="91">
        <f t="shared" si="5"/>
        <v>7908099675.3163319</v>
      </c>
      <c r="AA29" s="92">
        <f t="shared" ref="AA29:AA36" si="22">+X29</f>
        <v>16209837773</v>
      </c>
      <c r="AB29" s="93">
        <f t="shared" ref="AB29:AB36" si="23">+R29</f>
        <v>16209837773</v>
      </c>
      <c r="AC29" s="70">
        <f t="shared" si="0"/>
        <v>275</v>
      </c>
      <c r="AD29" s="70">
        <f t="shared" si="1"/>
        <v>13924966558.636518</v>
      </c>
      <c r="AE29" s="71">
        <f t="shared" si="2"/>
        <v>48.017140274732249</v>
      </c>
    </row>
    <row r="30" spans="2:31" ht="15.75" thickBot="1" x14ac:dyDescent="0.3">
      <c r="B30" s="141">
        <f>3522564306+11404381830</f>
        <v>14926946136</v>
      </c>
      <c r="C30" s="63"/>
      <c r="D30" s="84">
        <v>30</v>
      </c>
      <c r="E30" s="105"/>
      <c r="F30" s="136">
        <f t="shared" si="16"/>
        <v>0.44750000000000001</v>
      </c>
      <c r="G30" s="86">
        <f t="shared" si="12"/>
        <v>0.45750000000000002</v>
      </c>
      <c r="H30" s="73">
        <f t="shared" si="6"/>
        <v>301496300.12143517</v>
      </c>
      <c r="I30" s="73">
        <f t="shared" si="3"/>
        <v>0</v>
      </c>
      <c r="J30" s="73">
        <f t="shared" si="13"/>
        <v>57746955.825852655</v>
      </c>
      <c r="K30" s="73">
        <f t="shared" si="4"/>
        <v>0</v>
      </c>
      <c r="L30" s="73"/>
      <c r="M30" s="88">
        <f t="shared" si="7"/>
        <v>46249</v>
      </c>
      <c r="N30" s="88"/>
      <c r="O30" s="132">
        <f>EOMONTH($O$19, ROW()-ROW($O$21)) + 15</f>
        <v>46249</v>
      </c>
      <c r="P30" s="89">
        <f t="shared" si="21"/>
        <v>3464817349.5511589</v>
      </c>
      <c r="Q30" s="89">
        <f t="shared" si="8"/>
        <v>57746955.825852655</v>
      </c>
      <c r="R30" s="89">
        <f t="shared" si="9"/>
        <v>3522564305.3770118</v>
      </c>
      <c r="S30" s="90">
        <f t="shared" si="10"/>
        <v>0</v>
      </c>
      <c r="U30" s="40">
        <f t="shared" si="11"/>
        <v>46249</v>
      </c>
      <c r="V30" s="73">
        <f t="shared" si="20"/>
        <v>7908099675.3163319</v>
      </c>
      <c r="W30" s="73">
        <f t="shared" si="19"/>
        <v>301496300.12143517</v>
      </c>
      <c r="X30" s="73">
        <f t="shared" si="18"/>
        <v>8209595975.437767</v>
      </c>
      <c r="Y30" s="91">
        <f t="shared" si="5"/>
        <v>0</v>
      </c>
      <c r="AA30" s="92">
        <f t="shared" si="22"/>
        <v>8209595975.437767</v>
      </c>
      <c r="AB30" s="93">
        <f t="shared" si="23"/>
        <v>3522564305.3770118</v>
      </c>
      <c r="AC30" s="70">
        <f t="shared" si="0"/>
        <v>306</v>
      </c>
      <c r="AD30" s="70">
        <f t="shared" si="1"/>
        <v>2974652022.1814451</v>
      </c>
      <c r="AE30" s="71">
        <f t="shared" si="2"/>
        <v>11.413715212166759</v>
      </c>
    </row>
    <row r="31" spans="2:31" ht="15.75" thickBot="1" x14ac:dyDescent="0.3">
      <c r="B31" s="141">
        <v>8104916900</v>
      </c>
      <c r="C31" s="63"/>
      <c r="D31" s="84">
        <v>30</v>
      </c>
      <c r="E31" s="105"/>
      <c r="F31" s="136">
        <f t="shared" si="16"/>
        <v>0.44750000000000001</v>
      </c>
      <c r="G31" s="86">
        <f t="shared" si="12"/>
        <v>0.45750000000000002</v>
      </c>
      <c r="H31" s="73">
        <f t="shared" si="6"/>
        <v>0</v>
      </c>
      <c r="I31" s="73">
        <f t="shared" si="3"/>
        <v>0</v>
      </c>
      <c r="J31" s="73">
        <f t="shared" si="13"/>
        <v>0</v>
      </c>
      <c r="K31" s="73">
        <f t="shared" si="4"/>
        <v>0</v>
      </c>
      <c r="L31" s="73"/>
      <c r="M31" s="88">
        <f t="shared" ref="M31:M36" si="24">+U31</f>
        <v>46280</v>
      </c>
      <c r="N31" s="88"/>
      <c r="O31" s="132">
        <f>EOMONTH($O$19, ROW()-ROW($O$21)) + 15</f>
        <v>46280</v>
      </c>
      <c r="P31" s="89">
        <f t="shared" si="21"/>
        <v>0</v>
      </c>
      <c r="Q31" s="89">
        <f t="shared" si="8"/>
        <v>0</v>
      </c>
      <c r="R31" s="89">
        <f t="shared" si="9"/>
        <v>0</v>
      </c>
      <c r="S31" s="90">
        <f t="shared" si="10"/>
        <v>0</v>
      </c>
      <c r="U31" s="40">
        <f t="shared" si="11"/>
        <v>46280</v>
      </c>
      <c r="V31" s="73">
        <f t="shared" si="20"/>
        <v>0</v>
      </c>
      <c r="W31" s="73">
        <f>+((G31*Y30)/$C$8)*$D31</f>
        <v>0</v>
      </c>
      <c r="X31" s="73">
        <f t="shared" si="18"/>
        <v>0</v>
      </c>
      <c r="Y31" s="91">
        <f t="shared" si="5"/>
        <v>0</v>
      </c>
      <c r="AA31" s="92">
        <f>+X31</f>
        <v>0</v>
      </c>
      <c r="AB31" s="93">
        <f t="shared" si="23"/>
        <v>0</v>
      </c>
      <c r="AC31" s="70">
        <f t="shared" si="0"/>
        <v>337</v>
      </c>
      <c r="AD31" s="70">
        <f t="shared" si="1"/>
        <v>0</v>
      </c>
      <c r="AE31" s="71">
        <f t="shared" si="2"/>
        <v>0</v>
      </c>
    </row>
    <row r="32" spans="2:31" ht="15.75" hidden="1" thickBot="1" x14ac:dyDescent="0.3">
      <c r="B32" s="141">
        <v>6759014188</v>
      </c>
      <c r="C32" s="63"/>
      <c r="D32" s="84">
        <v>30</v>
      </c>
      <c r="E32" s="105"/>
      <c r="F32" s="136">
        <f>+F31</f>
        <v>0.44750000000000001</v>
      </c>
      <c r="G32" s="86">
        <f>+MAX($P$7,MIN($P$8,$F32+$P$9/10000))</f>
        <v>0.45750000000000002</v>
      </c>
      <c r="H32" s="73">
        <f t="shared" si="6"/>
        <v>0</v>
      </c>
      <c r="I32" s="73">
        <f t="shared" si="3"/>
        <v>0</v>
      </c>
      <c r="J32" s="73">
        <f>+(($P$7*S31)/$C$8)*$D32</f>
        <v>0</v>
      </c>
      <c r="K32" s="73">
        <f t="shared" si="4"/>
        <v>0</v>
      </c>
      <c r="L32" s="73"/>
      <c r="M32" s="88">
        <f t="shared" si="24"/>
        <v>46310</v>
      </c>
      <c r="N32" s="88"/>
      <c r="O32" s="132">
        <f>EOMONTH($O$19, ROW()-ROW($O$21)) + 15</f>
        <v>46310</v>
      </c>
      <c r="P32" s="89">
        <f t="shared" si="21"/>
        <v>0</v>
      </c>
      <c r="Q32" s="89">
        <f t="shared" si="8"/>
        <v>0</v>
      </c>
      <c r="R32" s="89">
        <f t="shared" si="9"/>
        <v>0</v>
      </c>
      <c r="S32" s="90">
        <f t="shared" si="10"/>
        <v>0</v>
      </c>
      <c r="U32" s="40">
        <f t="shared" si="11"/>
        <v>46310</v>
      </c>
      <c r="V32" s="73">
        <f>+IF(Y31&gt;0,MIN(B32-W32,Y31),0)</f>
        <v>0</v>
      </c>
      <c r="W32" s="73">
        <f>+((G32*Y31)/$C$8)*$D32</f>
        <v>0</v>
      </c>
      <c r="X32" s="73">
        <f t="shared" si="18"/>
        <v>0</v>
      </c>
      <c r="Y32" s="91">
        <f t="shared" si="5"/>
        <v>0</v>
      </c>
      <c r="AA32" s="92">
        <f t="shared" si="22"/>
        <v>0</v>
      </c>
      <c r="AB32" s="93">
        <f t="shared" si="23"/>
        <v>0</v>
      </c>
      <c r="AC32" s="70"/>
      <c r="AD32" s="70">
        <f t="shared" si="1"/>
        <v>0</v>
      </c>
      <c r="AE32" s="71">
        <f t="shared" si="2"/>
        <v>0</v>
      </c>
    </row>
    <row r="33" spans="2:31" ht="15.75" hidden="1" thickBot="1" x14ac:dyDescent="0.3">
      <c r="B33" s="83"/>
      <c r="C33" s="63"/>
      <c r="D33" s="84">
        <v>30</v>
      </c>
      <c r="E33" s="105"/>
      <c r="F33" s="136">
        <f t="shared" si="16"/>
        <v>0.44750000000000001</v>
      </c>
      <c r="G33" s="86">
        <f t="shared" si="12"/>
        <v>0.45750000000000002</v>
      </c>
      <c r="H33" s="73">
        <f t="shared" si="6"/>
        <v>0</v>
      </c>
      <c r="I33" s="73">
        <f t="shared" si="3"/>
        <v>0</v>
      </c>
      <c r="J33" s="73">
        <f t="shared" si="13"/>
        <v>0</v>
      </c>
      <c r="K33" s="73">
        <f t="shared" si="4"/>
        <v>0</v>
      </c>
      <c r="L33" s="73"/>
      <c r="M33" s="88">
        <f t="shared" si="24"/>
        <v>0</v>
      </c>
      <c r="N33" s="88"/>
      <c r="O33" s="132"/>
      <c r="P33" s="89"/>
      <c r="Q33" s="89"/>
      <c r="R33" s="89"/>
      <c r="S33" s="90"/>
      <c r="U33" s="40"/>
      <c r="V33" s="73"/>
      <c r="W33" s="73"/>
      <c r="X33" s="73"/>
      <c r="Y33" s="91"/>
      <c r="AA33" s="92">
        <f t="shared" si="22"/>
        <v>0</v>
      </c>
      <c r="AB33" s="93">
        <f t="shared" si="23"/>
        <v>0</v>
      </c>
      <c r="AC33" s="70"/>
      <c r="AD33" s="70">
        <f t="shared" ref="AD33:AD36" si="25">+R33/((1+$AB$37)^(AC33/365))</f>
        <v>0</v>
      </c>
      <c r="AE33" s="71">
        <f t="shared" ref="AE33:AE36" si="26">+AD33/$AD$37*AC33</f>
        <v>0</v>
      </c>
    </row>
    <row r="34" spans="2:31" ht="15.75" hidden="1" thickBot="1" x14ac:dyDescent="0.3">
      <c r="B34" s="83"/>
      <c r="C34" s="63"/>
      <c r="D34" s="84">
        <v>30</v>
      </c>
      <c r="E34" s="105"/>
      <c r="F34" s="136">
        <f t="shared" si="16"/>
        <v>0.44750000000000001</v>
      </c>
      <c r="G34" s="86">
        <f t="shared" si="12"/>
        <v>0.45750000000000002</v>
      </c>
      <c r="H34" s="73">
        <f t="shared" si="6"/>
        <v>0</v>
      </c>
      <c r="I34" s="73">
        <f t="shared" si="3"/>
        <v>0</v>
      </c>
      <c r="J34" s="73">
        <f t="shared" si="13"/>
        <v>0</v>
      </c>
      <c r="K34" s="73">
        <f t="shared" si="4"/>
        <v>0</v>
      </c>
      <c r="L34" s="73"/>
      <c r="M34" s="88">
        <f t="shared" si="24"/>
        <v>0</v>
      </c>
      <c r="N34" s="88"/>
      <c r="O34" s="132"/>
      <c r="P34" s="89"/>
      <c r="Q34" s="89"/>
      <c r="R34" s="89"/>
      <c r="S34" s="90"/>
      <c r="U34" s="40"/>
      <c r="V34" s="73"/>
      <c r="W34" s="73"/>
      <c r="X34" s="73"/>
      <c r="Y34" s="91"/>
      <c r="AA34" s="92">
        <f t="shared" si="22"/>
        <v>0</v>
      </c>
      <c r="AB34" s="93">
        <f t="shared" si="23"/>
        <v>0</v>
      </c>
      <c r="AC34" s="70"/>
      <c r="AD34" s="70">
        <f t="shared" si="25"/>
        <v>0</v>
      </c>
      <c r="AE34" s="71">
        <f t="shared" si="26"/>
        <v>0</v>
      </c>
    </row>
    <row r="35" spans="2:31" ht="15.75" hidden="1" thickBot="1" x14ac:dyDescent="0.3">
      <c r="B35" s="83"/>
      <c r="C35" s="63"/>
      <c r="D35" s="84">
        <v>30</v>
      </c>
      <c r="E35" s="105"/>
      <c r="F35" s="136">
        <f t="shared" si="16"/>
        <v>0.44750000000000001</v>
      </c>
      <c r="G35" s="86">
        <f t="shared" si="12"/>
        <v>0.45750000000000002</v>
      </c>
      <c r="H35" s="73">
        <f t="shared" si="6"/>
        <v>0</v>
      </c>
      <c r="I35" s="73">
        <f t="shared" si="3"/>
        <v>0</v>
      </c>
      <c r="J35" s="73">
        <f t="shared" si="13"/>
        <v>0</v>
      </c>
      <c r="K35" s="73">
        <f t="shared" si="4"/>
        <v>0</v>
      </c>
      <c r="L35" s="73"/>
      <c r="M35" s="88">
        <f t="shared" si="24"/>
        <v>0</v>
      </c>
      <c r="N35" s="88"/>
      <c r="O35" s="132"/>
      <c r="P35" s="89"/>
      <c r="Q35" s="89"/>
      <c r="R35" s="89"/>
      <c r="S35" s="90"/>
      <c r="U35" s="40"/>
      <c r="V35" s="73"/>
      <c r="W35" s="73"/>
      <c r="X35" s="73"/>
      <c r="Y35" s="91"/>
      <c r="AA35" s="92">
        <f t="shared" si="22"/>
        <v>0</v>
      </c>
      <c r="AB35" s="93">
        <f t="shared" si="23"/>
        <v>0</v>
      </c>
      <c r="AC35" s="70"/>
      <c r="AD35" s="70">
        <f t="shared" si="25"/>
        <v>0</v>
      </c>
      <c r="AE35" s="71">
        <f t="shared" si="26"/>
        <v>0</v>
      </c>
    </row>
    <row r="36" spans="2:31" ht="15.75" hidden="1" thickBot="1" x14ac:dyDescent="0.3">
      <c r="B36" s="83"/>
      <c r="C36" s="63"/>
      <c r="D36" s="84">
        <v>30</v>
      </c>
      <c r="E36" s="105"/>
      <c r="F36" s="136">
        <f t="shared" si="16"/>
        <v>0.44750000000000001</v>
      </c>
      <c r="G36" s="86">
        <f t="shared" si="12"/>
        <v>0.45750000000000002</v>
      </c>
      <c r="H36" s="73">
        <f t="shared" si="6"/>
        <v>0</v>
      </c>
      <c r="I36" s="73">
        <f t="shared" si="3"/>
        <v>0</v>
      </c>
      <c r="J36" s="73">
        <f t="shared" si="13"/>
        <v>0</v>
      </c>
      <c r="K36" s="73">
        <f t="shared" si="4"/>
        <v>0</v>
      </c>
      <c r="L36" s="73"/>
      <c r="M36" s="88">
        <f t="shared" si="24"/>
        <v>0</v>
      </c>
      <c r="N36" s="88"/>
      <c r="O36" s="132"/>
      <c r="P36" s="89"/>
      <c r="Q36" s="89"/>
      <c r="R36" s="89"/>
      <c r="S36" s="90"/>
      <c r="U36" s="40"/>
      <c r="V36" s="73"/>
      <c r="W36" s="73"/>
      <c r="X36" s="73"/>
      <c r="Y36" s="91"/>
      <c r="AA36" s="92">
        <f t="shared" si="22"/>
        <v>0</v>
      </c>
      <c r="AB36" s="93">
        <f t="shared" si="23"/>
        <v>0</v>
      </c>
      <c r="AC36" s="70"/>
      <c r="AD36" s="70">
        <f t="shared" si="25"/>
        <v>0</v>
      </c>
      <c r="AE36" s="71">
        <f t="shared" si="26"/>
        <v>0</v>
      </c>
    </row>
    <row r="37" spans="2:31" ht="15.75" hidden="1" thickBot="1" x14ac:dyDescent="0.3">
      <c r="B37" s="83"/>
      <c r="C37" s="63"/>
      <c r="D37" s="84"/>
      <c r="E37" s="84"/>
      <c r="F37" s="136">
        <f t="shared" si="16"/>
        <v>0.44750000000000001</v>
      </c>
      <c r="G37" s="86">
        <f t="shared" si="12"/>
        <v>0.45750000000000002</v>
      </c>
      <c r="H37" s="73">
        <f t="shared" si="6"/>
        <v>0</v>
      </c>
      <c r="I37" s="73"/>
      <c r="J37" s="73"/>
      <c r="K37" s="73"/>
      <c r="L37" s="73"/>
      <c r="O37" s="132"/>
      <c r="P37" s="89"/>
      <c r="Q37" s="89"/>
      <c r="R37" s="89"/>
      <c r="S37" s="90"/>
      <c r="U37" s="40"/>
      <c r="V37" s="73"/>
      <c r="W37" s="73"/>
      <c r="X37" s="73"/>
      <c r="Y37" s="91"/>
      <c r="AA37" s="98"/>
      <c r="AB37" s="145">
        <f>+XIRR(AB19:AB36,O19:O36)</f>
        <v>0.22343087792396546</v>
      </c>
      <c r="AC37" s="99"/>
      <c r="AD37" s="100">
        <f>SUM(AD19:AD36)</f>
        <v>79749976398.326767</v>
      </c>
      <c r="AE37" s="101"/>
    </row>
    <row r="38" spans="2:31" ht="15.75" thickBot="1" x14ac:dyDescent="0.3">
      <c r="B38" s="63"/>
      <c r="C38" s="63"/>
      <c r="D38" s="84"/>
      <c r="E38" s="84"/>
      <c r="F38" s="136"/>
      <c r="G38" s="86"/>
      <c r="H38" s="73"/>
      <c r="I38" s="73"/>
      <c r="J38" s="73"/>
      <c r="K38" s="73"/>
      <c r="L38" s="73"/>
      <c r="O38" s="94" t="s">
        <v>24</v>
      </c>
      <c r="P38" s="95">
        <f>SUM(P20:P36)</f>
        <v>79749976364.000015</v>
      </c>
      <c r="Q38" s="95">
        <f>+SUM(Q20:Q36)</f>
        <v>10122013342.165892</v>
      </c>
      <c r="R38" s="95">
        <f>+SUM(R20:R36)</f>
        <v>89871989706.165909</v>
      </c>
      <c r="S38" s="96"/>
      <c r="U38" s="97" t="s">
        <v>24</v>
      </c>
      <c r="V38" s="95">
        <f>+SUM(V20:V36)</f>
        <v>79749976364</v>
      </c>
      <c r="W38" s="95">
        <f>+SUM(W20:W36)</f>
        <v>23616156117.285744</v>
      </c>
      <c r="X38" s="95">
        <f>+SUM(X20:X36)</f>
        <v>103366132481.28577</v>
      </c>
      <c r="Y38" s="96"/>
      <c r="AA38" s="102"/>
      <c r="AB38" s="102"/>
    </row>
    <row r="39" spans="2:31" x14ac:dyDescent="0.25">
      <c r="B39" s="83"/>
      <c r="C39" s="63"/>
      <c r="D39" s="103"/>
      <c r="E39" s="103"/>
      <c r="F39" s="85"/>
      <c r="G39" s="86"/>
      <c r="H39" s="73"/>
      <c r="I39" s="73"/>
      <c r="J39" s="73"/>
      <c r="K39" s="73"/>
      <c r="L39" s="73"/>
      <c r="U39" s="63"/>
      <c r="V39" s="73"/>
      <c r="W39" s="73"/>
      <c r="X39" s="73"/>
      <c r="Y39" s="87"/>
      <c r="AA39" s="102"/>
      <c r="AD39" s="87"/>
    </row>
    <row r="40" spans="2:31" ht="15" customHeight="1" x14ac:dyDescent="0.25">
      <c r="B40" s="104"/>
      <c r="H40" s="104">
        <f>+SUM(H20:H39)</f>
        <v>23616156117.285744</v>
      </c>
    </row>
    <row r="41" spans="2:31" x14ac:dyDescent="0.25">
      <c r="O41" s="150" t="s">
        <v>35</v>
      </c>
      <c r="P41" s="150"/>
      <c r="Q41" s="150"/>
      <c r="R41" s="150"/>
      <c r="S41" s="150"/>
      <c r="T41" s="150"/>
      <c r="U41" s="150"/>
      <c r="V41" s="150"/>
      <c r="W41" s="150"/>
      <c r="X41" s="150"/>
      <c r="Y41" s="150"/>
    </row>
    <row r="42" spans="2:31" x14ac:dyDescent="0.25"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</row>
    <row r="43" spans="2:31" x14ac:dyDescent="0.25"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</row>
    <row r="47" spans="2:31" x14ac:dyDescent="0.25">
      <c r="O47"/>
      <c r="R47" s="139"/>
      <c r="S47" s="139"/>
      <c r="U47" s="139"/>
    </row>
    <row r="48" spans="2:31" x14ac:dyDescent="0.25">
      <c r="O48"/>
      <c r="R48" s="139"/>
      <c r="S48" s="139"/>
      <c r="U48" s="139"/>
    </row>
    <row r="49" spans="15:21" x14ac:dyDescent="0.25">
      <c r="O49"/>
      <c r="R49" s="139"/>
      <c r="U49" s="139"/>
    </row>
    <row r="50" spans="15:21" x14ac:dyDescent="0.25">
      <c r="O50"/>
      <c r="R50" s="139"/>
      <c r="U50" s="139"/>
    </row>
    <row r="51" spans="15:21" x14ac:dyDescent="0.25">
      <c r="O51"/>
      <c r="R51" s="139"/>
      <c r="U51" s="139"/>
    </row>
    <row r="52" spans="15:21" x14ac:dyDescent="0.25">
      <c r="O52"/>
      <c r="R52" s="139"/>
      <c r="U52" s="139"/>
    </row>
    <row r="53" spans="15:21" x14ac:dyDescent="0.25">
      <c r="O53"/>
      <c r="R53" s="139"/>
      <c r="T53" s="139"/>
      <c r="U53" s="139"/>
    </row>
    <row r="54" spans="15:21" x14ac:dyDescent="0.25">
      <c r="O54"/>
      <c r="R54" s="139"/>
      <c r="T54" s="139"/>
      <c r="U54" s="139"/>
    </row>
    <row r="55" spans="15:21" x14ac:dyDescent="0.25">
      <c r="O55"/>
      <c r="R55" s="139"/>
      <c r="T55" s="139"/>
      <c r="U55" s="139"/>
    </row>
    <row r="56" spans="15:21" x14ac:dyDescent="0.25">
      <c r="O56"/>
      <c r="R56" s="139"/>
      <c r="T56" s="139"/>
      <c r="U56" s="139"/>
    </row>
    <row r="57" spans="15:21" x14ac:dyDescent="0.25">
      <c r="O57"/>
      <c r="R57" s="139"/>
      <c r="T57" s="139"/>
      <c r="U57" s="139"/>
    </row>
    <row r="67" ht="15" customHeight="1" x14ac:dyDescent="0.25"/>
    <row r="68" ht="15" customHeight="1" x14ac:dyDescent="0.25"/>
  </sheetData>
  <sheetProtection algorithmName="SHA-512" hashValue="BnoDIzsSW+SmPAb/hqV/QoqTyvLmImgKd+xACk4LQ8nuMWYJWEQMWDEA3jI4w4Ww+Qvwk0KSHng1SPva67/Ppg==" saltValue="6xSDzAiHU2lYObKmsTUGzQ==" spinCount="100000" sheet="1" selectLockedCells="1"/>
  <mergeCells count="7">
    <mergeCell ref="O41:Y43"/>
    <mergeCell ref="J18:J19"/>
    <mergeCell ref="B17:B18"/>
    <mergeCell ref="O17:S17"/>
    <mergeCell ref="U17:Y17"/>
    <mergeCell ref="G18:G19"/>
    <mergeCell ref="H18:H19"/>
  </mergeCells>
  <phoneticPr fontId="32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Matias Aizpeolea</dc:creator>
  <cp:lastModifiedBy>Allaria Office</cp:lastModifiedBy>
  <dcterms:created xsi:type="dcterms:W3CDTF">2018-11-09T18:31:28Z</dcterms:created>
  <dcterms:modified xsi:type="dcterms:W3CDTF">2025-10-08T13:10:44Z</dcterms:modified>
</cp:coreProperties>
</file>