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II\"/>
    </mc:Choice>
  </mc:AlternateContent>
  <xr:revisionPtr revIDLastSave="0" documentId="13_ncr:1_{188FC120-3F11-4B2A-AB50-47E5E4F4A904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B29" i="1"/>
  <c r="U22" i="1" l="1"/>
  <c r="M22" i="1" s="1"/>
  <c r="U23" i="1"/>
  <c r="M23" i="1" s="1"/>
  <c r="U24" i="1"/>
  <c r="U25" i="1"/>
  <c r="U26" i="1"/>
  <c r="U27" i="1"/>
  <c r="U28" i="1"/>
  <c r="U29" i="1"/>
  <c r="U30" i="1"/>
  <c r="U31" i="1"/>
  <c r="U32" i="1"/>
  <c r="U33" i="1"/>
  <c r="U34" i="1"/>
  <c r="U35" i="1"/>
  <c r="F13" i="1"/>
  <c r="O19" i="1" l="1"/>
  <c r="U19" i="1" l="1"/>
  <c r="Y19" i="1"/>
  <c r="Y20" i="1" s="1"/>
  <c r="Y21" i="1" s="1"/>
  <c r="F21" i="1"/>
  <c r="G21" i="1" s="1"/>
  <c r="F20" i="1"/>
  <c r="G20" i="1" s="1"/>
  <c r="M29" i="1"/>
  <c r="M30" i="1"/>
  <c r="S19" i="1"/>
  <c r="Q20" i="1" s="1"/>
  <c r="U20" i="1"/>
  <c r="M20" i="1" s="1"/>
  <c r="AC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U21" i="1"/>
  <c r="M21" i="1" s="1"/>
  <c r="M24" i="1"/>
  <c r="M25" i="1"/>
  <c r="M26" i="1"/>
  <c r="M27" i="1"/>
  <c r="M28" i="1"/>
  <c r="M31" i="1"/>
  <c r="AC36" i="1"/>
  <c r="AC27" i="1"/>
  <c r="H21" i="1" l="1"/>
  <c r="J20" i="1"/>
  <c r="H22" i="1"/>
  <c r="H20" i="1"/>
  <c r="W20" i="1"/>
  <c r="X20" i="1" s="1"/>
  <c r="AA20" i="1" s="1"/>
  <c r="S20" i="1"/>
  <c r="J21" i="1" s="1"/>
  <c r="AC32" i="1"/>
  <c r="AC30" i="1"/>
  <c r="AC35" i="1"/>
  <c r="AC29" i="1"/>
  <c r="AC20" i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W22" i="1"/>
  <c r="X22" i="1" s="1"/>
  <c r="AA22" i="1" s="1"/>
  <c r="AB19" i="1"/>
  <c r="W21" i="1"/>
  <c r="H25" i="1" l="1"/>
  <c r="S21" i="1"/>
  <c r="J22" i="1" s="1"/>
  <c r="H24" i="1"/>
  <c r="H23" i="1"/>
  <c r="Q21" i="1"/>
  <c r="R21" i="1" s="1"/>
  <c r="AB21" i="1" s="1"/>
  <c r="W23" i="1"/>
  <c r="X23" i="1" s="1"/>
  <c r="AA23" i="1" s="1"/>
  <c r="I20" i="1"/>
  <c r="I21" i="1" s="1"/>
  <c r="I22" i="1" s="1"/>
  <c r="W24" i="1"/>
  <c r="X24" i="1" s="1"/>
  <c r="AA24" i="1" s="1"/>
  <c r="R20" i="1"/>
  <c r="K20" i="1"/>
  <c r="X21" i="1"/>
  <c r="Y25" i="1"/>
  <c r="H26" i="1" s="1"/>
  <c r="Q22" i="1" l="1"/>
  <c r="R22" i="1" s="1"/>
  <c r="AB22" i="1" s="1"/>
  <c r="S22" i="1"/>
  <c r="Q23" i="1" s="1"/>
  <c r="R23" i="1" s="1"/>
  <c r="AB23" i="1" s="1"/>
  <c r="K21" i="1"/>
  <c r="K22" i="1" s="1"/>
  <c r="I23" i="1"/>
  <c r="I24" i="1" s="1"/>
  <c r="I25" i="1" s="1"/>
  <c r="W26" i="1"/>
  <c r="V26" i="1" s="1"/>
  <c r="AB20" i="1"/>
  <c r="AA21" i="1"/>
  <c r="J23" i="1" l="1"/>
  <c r="K23" i="1" s="1"/>
  <c r="S23" i="1"/>
  <c r="X26" i="1"/>
  <c r="Y26" i="1"/>
  <c r="H27" i="1" s="1"/>
  <c r="I26" i="1"/>
  <c r="Q24" i="1" l="1"/>
  <c r="R24" i="1" s="1"/>
  <c r="AB24" i="1" s="1"/>
  <c r="J24" i="1"/>
  <c r="S24" i="1"/>
  <c r="W27" i="1"/>
  <c r="V27" i="1" s="1"/>
  <c r="AA26" i="1"/>
  <c r="K24" i="1" l="1"/>
  <c r="Q25" i="1"/>
  <c r="R25" i="1" s="1"/>
  <c r="AB25" i="1" s="1"/>
  <c r="S25" i="1"/>
  <c r="J25" i="1"/>
  <c r="I27" i="1"/>
  <c r="X27" i="1"/>
  <c r="Y27" i="1"/>
  <c r="H28" i="1" s="1"/>
  <c r="K25" i="1" l="1"/>
  <c r="Q26" i="1"/>
  <c r="P26" i="1" s="1"/>
  <c r="J26" i="1"/>
  <c r="W28" i="1"/>
  <c r="V28" i="1" s="1"/>
  <c r="AA27" i="1"/>
  <c r="K26" i="1" l="1"/>
  <c r="R26" i="1"/>
  <c r="AB26" i="1" s="1"/>
  <c r="S26" i="1"/>
  <c r="I28" i="1"/>
  <c r="Q27" i="1" l="1"/>
  <c r="P27" i="1" s="1"/>
  <c r="J27" i="1"/>
  <c r="Y28" i="1"/>
  <c r="H29" i="1" s="1"/>
  <c r="X28" i="1"/>
  <c r="K27" i="1" l="1"/>
  <c r="R27" i="1"/>
  <c r="AB27" i="1" s="1"/>
  <c r="S27" i="1"/>
  <c r="W29" i="1"/>
  <c r="V29" i="1" s="1"/>
  <c r="Y29" i="1" s="1"/>
  <c r="H30" i="1" s="1"/>
  <c r="AA28" i="1"/>
  <c r="Q28" i="1" l="1"/>
  <c r="P28" i="1" s="1"/>
  <c r="J28" i="1"/>
  <c r="W30" i="1"/>
  <c r="X29" i="1"/>
  <c r="C6" i="1" s="1"/>
  <c r="I29" i="1"/>
  <c r="K28" i="1" l="1"/>
  <c r="V30" i="1"/>
  <c r="Y30" i="1" s="1"/>
  <c r="W31" i="1" s="1"/>
  <c r="R28" i="1"/>
  <c r="AB28" i="1" s="1"/>
  <c r="S28" i="1"/>
  <c r="I30" i="1"/>
  <c r="AA29" i="1"/>
  <c r="H31" i="1" l="1"/>
  <c r="I31" i="1" s="1"/>
  <c r="X30" i="1"/>
  <c r="AA30" i="1" s="1"/>
  <c r="J29" i="1"/>
  <c r="Q29" i="1"/>
  <c r="P29" i="1" s="1"/>
  <c r="V31" i="1"/>
  <c r="Y31" i="1" s="1"/>
  <c r="W32" i="1" s="1"/>
  <c r="V32" i="1" s="1"/>
  <c r="Y32" i="1" s="1"/>
  <c r="S29" i="1" l="1"/>
  <c r="R29" i="1"/>
  <c r="K29" i="1"/>
  <c r="H32" i="1"/>
  <c r="I32" i="1" s="1"/>
  <c r="X31" i="1"/>
  <c r="AA31" i="1" s="1"/>
  <c r="W33" i="1"/>
  <c r="V33" i="1" s="1"/>
  <c r="Y33" i="1" s="1"/>
  <c r="H33" i="1"/>
  <c r="X32" i="1"/>
  <c r="AA32" i="1" s="1"/>
  <c r="J30" i="1" l="1"/>
  <c r="Q30" i="1"/>
  <c r="P30" i="1" s="1"/>
  <c r="S30" i="1" s="1"/>
  <c r="C5" i="1"/>
  <c r="V7" i="1" s="1"/>
  <c r="AA19" i="1" s="1"/>
  <c r="W12" i="1" s="1"/>
  <c r="AB29" i="1"/>
  <c r="I33" i="1"/>
  <c r="X33" i="1"/>
  <c r="AA33" i="1" s="1"/>
  <c r="W34" i="1"/>
  <c r="V34" i="1" s="1"/>
  <c r="Y34" i="1" s="1"/>
  <c r="H34" i="1"/>
  <c r="W13" i="1" l="1"/>
  <c r="W14" i="1" s="1"/>
  <c r="K30" i="1"/>
  <c r="R30" i="1"/>
  <c r="AB30" i="1" s="1"/>
  <c r="P38" i="1"/>
  <c r="J31" i="1"/>
  <c r="I34" i="1"/>
  <c r="X34" i="1"/>
  <c r="AA34" i="1" s="1"/>
  <c r="W35" i="1"/>
  <c r="V35" i="1" s="1"/>
  <c r="Y35" i="1" s="1"/>
  <c r="H35" i="1"/>
  <c r="K31" i="1" l="1"/>
  <c r="I35" i="1"/>
  <c r="W36" i="1"/>
  <c r="H36" i="1"/>
  <c r="X35" i="1"/>
  <c r="AA35" i="1" s="1"/>
  <c r="V36" i="1" l="1"/>
  <c r="V38" i="1" s="1"/>
  <c r="W38" i="1"/>
  <c r="AB31" i="1"/>
  <c r="I36" i="1"/>
  <c r="Y36" i="1"/>
  <c r="H37" i="1" s="1"/>
  <c r="H40" i="1" s="1"/>
  <c r="X36" i="1" l="1"/>
  <c r="X38" i="1" s="1"/>
  <c r="J32" i="1"/>
  <c r="K32" i="1" s="1"/>
  <c r="AA36" i="1"/>
  <c r="AB33" i="1" l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30" i="1" l="1"/>
  <c r="AD29" i="1"/>
  <c r="AD21" i="1"/>
  <c r="AD24" i="1"/>
  <c r="AD27" i="1"/>
  <c r="AD31" i="1"/>
  <c r="AD35" i="1"/>
  <c r="AD23" i="1"/>
  <c r="AD26" i="1"/>
  <c r="AD34" i="1"/>
  <c r="AD36" i="1"/>
  <c r="AD22" i="1"/>
  <c r="AD20" i="1"/>
  <c r="AD33" i="1"/>
  <c r="AD19" i="1"/>
  <c r="AD25" i="1"/>
  <c r="AD28" i="1"/>
  <c r="AD32" i="1"/>
  <c r="AD37" i="1" l="1"/>
  <c r="AE31" i="1" s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<sst xmlns="http://schemas.openxmlformats.org/spreadsheetml/2006/main" count="55" uniqueCount="42">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</sst>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1079498</xdr:colOff>
      <xdr:row>0</xdr:row>
      <xdr:rowOff>54429</xdr:rowOff>
    </xdr:from>
    <xdr:to>
      <xdr:col>25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topLeftCell="N1" zoomScale="80" zoomScaleNormal="8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3" style="16" customWidth="1"/>
    <col min="17" max="19" width="17.5703125" style="16" customWidth="1"/>
    <col min="20" max="20" width="17.140625" style="16" customWidth="1"/>
    <col min="21" max="25" width="17.57031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50375086722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+XNPV($V$6,R19:R29,O19:O29)</f>
        <v>48047864712.479568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+XNPV($V$6,X19:X29,U19:U29)</f>
        <v>52184305944.354271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0.23369999999999999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+ROUND((C5/P4)*100,4)</f>
        <v>95.380200000000002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f>+SUM(AE19:AE29)/(360/12)</f>
        <v>7.92294562541686</v>
      </c>
      <c r="Q10" s="10"/>
      <c r="S10" s="120" t="s">
        <v>11</v>
      </c>
      <c r="T10" s="49"/>
      <c r="U10" s="50"/>
      <c r="V10" s="50"/>
      <c r="W10" s="141">
        <v>0.3125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f>+O29-Q14</f>
        <v>296</v>
      </c>
      <c r="Q11" s="142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0.45721213221549994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0.38249451405252888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45680</v>
      </c>
      <c r="R14" s="10"/>
      <c r="S14" s="43" t="s">
        <v>14</v>
      </c>
      <c r="T14" s="44"/>
      <c r="U14" s="44"/>
      <c r="V14" s="55"/>
      <c r="W14" s="56">
        <f>+W13-W10</f>
        <v>6.9994514052528878E-2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45680</v>
      </c>
      <c r="P19" s="77"/>
      <c r="Q19" s="77"/>
      <c r="R19" s="78">
        <v>0</v>
      </c>
      <c r="S19" s="79">
        <f>P4</f>
        <v>50375086722</v>
      </c>
      <c r="U19" s="80">
        <f>+Q14</f>
        <v>45680</v>
      </c>
      <c r="V19" s="60"/>
      <c r="W19" s="60"/>
      <c r="X19" s="75">
        <v>0</v>
      </c>
      <c r="Y19" s="81">
        <f>+P4</f>
        <v>50375086722</v>
      </c>
      <c r="AA19" s="82">
        <f>-(V7*Y19/100)</f>
        <v>-48047858465.617043</v>
      </c>
      <c r="AB19" s="83">
        <f>-S19</f>
        <v>-50375086722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2:31" ht="15.75" thickBot="1" x14ac:dyDescent="0.3">
      <c r="B20" s="144">
        <v>62968858</v>
      </c>
      <c r="C20" s="64"/>
      <c r="D20" s="85">
        <v>3</v>
      </c>
      <c r="E20" s="107"/>
      <c r="F20" s="139">
        <f>+$W$10</f>
        <v>0.3125</v>
      </c>
      <c r="G20" s="87">
        <f t="shared" ref="G20:G38" si="3">+MAX($P$7,MIN($P$8,$F20+$P$9/10000))</f>
        <v>0.33250000000000002</v>
      </c>
      <c r="H20" s="74">
        <f t="shared" ref="H20:H37" si="4">+((G20*Y19)/$C$8)*$D20</f>
        <v>139580969.458875</v>
      </c>
      <c r="I20" s="74">
        <f t="shared" ref="I20:I36" si="5">+I19+H20-W20</f>
        <v>0</v>
      </c>
      <c r="J20" s="74">
        <f t="shared" ref="J20:J36" si="6">+(($P$7*S19)/$C$8)*$D20</f>
        <v>62968858.402500004</v>
      </c>
      <c r="K20" s="74">
        <f t="shared" ref="K20:K36" si="7">+K19+J20-Q20</f>
        <v>0</v>
      </c>
      <c r="L20" s="74"/>
      <c r="M20" s="89">
        <f>+U20+1</f>
        <v>45704</v>
      </c>
      <c r="N20" s="89"/>
      <c r="O20" s="135">
        <v>45703</v>
      </c>
      <c r="P20" s="90">
        <v>0</v>
      </c>
      <c r="Q20" s="90">
        <f t="shared" ref="Q20:Q30" si="8">+(($P$7*S19)/$C$8)*$D20</f>
        <v>62968858.402500004</v>
      </c>
      <c r="R20" s="90">
        <f>P20+Q20</f>
        <v>62968858.402500004</v>
      </c>
      <c r="S20" s="91">
        <f>+S19-P20</f>
        <v>50375086722</v>
      </c>
      <c r="U20" s="40">
        <f>+O20</f>
        <v>45703</v>
      </c>
      <c r="V20" s="129">
        <v>0</v>
      </c>
      <c r="W20" s="74">
        <f t="shared" ref="W20:W36" si="9">+((G20*Y19)/$C$8)*$D20</f>
        <v>139580969.458875</v>
      </c>
      <c r="X20" s="74">
        <f>+W20+V20</f>
        <v>139580969.458875</v>
      </c>
      <c r="Y20" s="92">
        <f>+Y19-V20</f>
        <v>50375086722</v>
      </c>
      <c r="AA20" s="93">
        <f>+X20</f>
        <v>139580969.458875</v>
      </c>
      <c r="AB20" s="94">
        <f t="shared" ref="AB20:AB28" si="10">+R20</f>
        <v>62968858.402500004</v>
      </c>
      <c r="AC20" s="71">
        <f>+O20-$O$19</f>
        <v>23</v>
      </c>
      <c r="AD20" s="71">
        <f t="shared" si="1"/>
        <v>62426357.752756417</v>
      </c>
      <c r="AE20" s="72">
        <f t="shared" si="2"/>
        <v>2.8502307874248671E-2</v>
      </c>
    </row>
    <row r="21" spans="2:31" ht="15.75" thickBot="1" x14ac:dyDescent="0.3">
      <c r="B21" s="144">
        <v>629688584</v>
      </c>
      <c r="C21" s="64"/>
      <c r="D21" s="85">
        <v>30</v>
      </c>
      <c r="E21" s="107"/>
      <c r="F21" s="139">
        <f>+$W$10</f>
        <v>0.3125</v>
      </c>
      <c r="G21" s="87">
        <f t="shared" si="3"/>
        <v>0.33250000000000002</v>
      </c>
      <c r="H21" s="74">
        <f t="shared" si="4"/>
        <v>1395809694.5887501</v>
      </c>
      <c r="I21" s="74">
        <f t="shared" si="5"/>
        <v>0</v>
      </c>
      <c r="J21" s="74">
        <f t="shared" si="6"/>
        <v>629688584.0250001</v>
      </c>
      <c r="K21" s="74">
        <f t="shared" si="7"/>
        <v>0</v>
      </c>
      <c r="L21" s="74"/>
      <c r="M21" s="89">
        <f>+U21</f>
        <v>45731</v>
      </c>
      <c r="N21" s="89"/>
      <c r="O21" s="135">
        <v>45731</v>
      </c>
      <c r="P21" s="90">
        <v>0</v>
      </c>
      <c r="Q21" s="90">
        <f t="shared" si="8"/>
        <v>629688584.0250001</v>
      </c>
      <c r="R21" s="90">
        <f t="shared" ref="R21:R30" si="11">P21+Q21</f>
        <v>629688584.0250001</v>
      </c>
      <c r="S21" s="91">
        <f t="shared" ref="S21:S27" si="12">+S20-P21</f>
        <v>50375086722</v>
      </c>
      <c r="U21" s="40">
        <f t="shared" ref="U21:U35" si="13">+O21</f>
        <v>45731</v>
      </c>
      <c r="V21" s="129">
        <v>0</v>
      </c>
      <c r="W21" s="74">
        <f t="shared" si="9"/>
        <v>1395809694.5887501</v>
      </c>
      <c r="X21" s="74">
        <f>+W21+V21</f>
        <v>1395809694.5887501</v>
      </c>
      <c r="Y21" s="92">
        <f t="shared" ref="Y21:Y36" si="14">+Y20-V21</f>
        <v>50375086722</v>
      </c>
      <c r="AA21" s="93">
        <f>+X21</f>
        <v>1395809694.5887501</v>
      </c>
      <c r="AB21" s="94">
        <f t="shared" si="10"/>
        <v>629688584.0250001</v>
      </c>
      <c r="AC21" s="71">
        <f t="shared" si="0"/>
        <v>51</v>
      </c>
      <c r="AD21" s="71">
        <f t="shared" si="1"/>
        <v>617722266.05433357</v>
      </c>
      <c r="AE21" s="72">
        <f t="shared" si="2"/>
        <v>0.62538523854684325</v>
      </c>
    </row>
    <row r="22" spans="2:31" ht="15.75" thickBot="1" x14ac:dyDescent="0.3">
      <c r="B22" s="144">
        <v>629688584</v>
      </c>
      <c r="C22" s="64"/>
      <c r="D22" s="85">
        <v>30</v>
      </c>
      <c r="E22" s="107"/>
      <c r="F22" s="139">
        <f t="shared" ref="F22:F38" si="15">+$W$10</f>
        <v>0.3125</v>
      </c>
      <c r="G22" s="87">
        <f t="shared" si="3"/>
        <v>0.33250000000000002</v>
      </c>
      <c r="H22" s="74">
        <f t="shared" si="4"/>
        <v>1395809694.5887501</v>
      </c>
      <c r="I22" s="74">
        <f t="shared" si="5"/>
        <v>0</v>
      </c>
      <c r="J22" s="74">
        <f t="shared" si="6"/>
        <v>629688584.0250001</v>
      </c>
      <c r="K22" s="74">
        <f t="shared" si="7"/>
        <v>0</v>
      </c>
      <c r="L22" s="74"/>
      <c r="M22" s="89">
        <f>+U22+2</f>
        <v>45764</v>
      </c>
      <c r="N22" s="89"/>
      <c r="O22" s="135">
        <v>45762</v>
      </c>
      <c r="P22" s="90">
        <v>0</v>
      </c>
      <c r="Q22" s="90">
        <f t="shared" si="8"/>
        <v>629688584.0250001</v>
      </c>
      <c r="R22" s="90">
        <f t="shared" si="11"/>
        <v>629688584.0250001</v>
      </c>
      <c r="S22" s="91">
        <f t="shared" si="12"/>
        <v>50375086722</v>
      </c>
      <c r="U22" s="40">
        <f t="shared" si="13"/>
        <v>45762</v>
      </c>
      <c r="V22" s="129">
        <v>0</v>
      </c>
      <c r="W22" s="74">
        <f t="shared" si="9"/>
        <v>1395809694.5887501</v>
      </c>
      <c r="X22" s="74">
        <f>+W22+V22</f>
        <v>1395809694.5887501</v>
      </c>
      <c r="Y22" s="92">
        <f t="shared" si="14"/>
        <v>50375086722</v>
      </c>
      <c r="Z22" s="74"/>
      <c r="AA22" s="93">
        <f t="shared" ref="AA22:AA28" si="16">+X22</f>
        <v>1395809694.5887501</v>
      </c>
      <c r="AB22" s="94">
        <f t="shared" si="10"/>
        <v>629688584.0250001</v>
      </c>
      <c r="AC22" s="71">
        <f t="shared" si="0"/>
        <v>82</v>
      </c>
      <c r="AD22" s="71">
        <f t="shared" si="1"/>
        <v>610560021.78534567</v>
      </c>
      <c r="AE22" s="72">
        <f t="shared" si="2"/>
        <v>0.99386274319218615</v>
      </c>
    </row>
    <row r="23" spans="2:31" ht="15.75" thickBot="1" x14ac:dyDescent="0.3">
      <c r="B23" s="144">
        <v>629688584</v>
      </c>
      <c r="C23" s="64"/>
      <c r="D23" s="85">
        <v>30</v>
      </c>
      <c r="E23" s="107"/>
      <c r="F23" s="139">
        <f t="shared" si="15"/>
        <v>0.3125</v>
      </c>
      <c r="G23" s="87">
        <f t="shared" si="3"/>
        <v>0.33250000000000002</v>
      </c>
      <c r="H23" s="74">
        <f t="shared" si="4"/>
        <v>1395809694.5887501</v>
      </c>
      <c r="I23" s="74">
        <f t="shared" si="5"/>
        <v>0</v>
      </c>
      <c r="J23" s="74">
        <f t="shared" si="6"/>
        <v>629688584.0250001</v>
      </c>
      <c r="K23" s="74">
        <f t="shared" si="7"/>
        <v>0</v>
      </c>
      <c r="L23" s="74"/>
      <c r="M23" s="89">
        <f>+U23+1</f>
        <v>45793</v>
      </c>
      <c r="N23" s="89"/>
      <c r="O23" s="135">
        <v>45792</v>
      </c>
      <c r="P23" s="90">
        <v>0</v>
      </c>
      <c r="Q23" s="90">
        <f t="shared" si="8"/>
        <v>629688584.0250001</v>
      </c>
      <c r="R23" s="90">
        <f t="shared" si="11"/>
        <v>629688584.0250001</v>
      </c>
      <c r="S23" s="91">
        <f t="shared" si="12"/>
        <v>50375086722</v>
      </c>
      <c r="U23" s="40">
        <f t="shared" si="13"/>
        <v>45792</v>
      </c>
      <c r="V23" s="129">
        <v>0</v>
      </c>
      <c r="W23" s="74">
        <f t="shared" si="9"/>
        <v>1395809694.5887501</v>
      </c>
      <c r="X23" s="74">
        <f t="shared" ref="X23:X36" si="17">+W23+V23</f>
        <v>1395809694.5887501</v>
      </c>
      <c r="Y23" s="92">
        <f t="shared" si="14"/>
        <v>50375086722</v>
      </c>
      <c r="Z23" s="123"/>
      <c r="AA23" s="93">
        <f t="shared" si="16"/>
        <v>1395809694.5887501</v>
      </c>
      <c r="AB23" s="94">
        <f t="shared" si="10"/>
        <v>629688584.0250001</v>
      </c>
      <c r="AC23" s="71">
        <f t="shared" si="0"/>
        <v>112</v>
      </c>
      <c r="AD23" s="71">
        <f t="shared" si="1"/>
        <v>603707895.89715493</v>
      </c>
      <c r="AE23" s="72">
        <f t="shared" si="2"/>
        <v>1.3422365868555146</v>
      </c>
    </row>
    <row r="24" spans="2:31" ht="15.75" thickBot="1" x14ac:dyDescent="0.3">
      <c r="B24" s="144">
        <v>629688584</v>
      </c>
      <c r="C24" s="64"/>
      <c r="D24" s="85">
        <v>30</v>
      </c>
      <c r="E24" s="107"/>
      <c r="F24" s="139">
        <f t="shared" si="15"/>
        <v>0.3125</v>
      </c>
      <c r="G24" s="87">
        <f t="shared" si="3"/>
        <v>0.33250000000000002</v>
      </c>
      <c r="H24" s="74">
        <f t="shared" si="4"/>
        <v>1395809694.5887501</v>
      </c>
      <c r="I24" s="74">
        <f t="shared" si="5"/>
        <v>0</v>
      </c>
      <c r="J24" s="74">
        <f t="shared" si="6"/>
        <v>629688584.0250001</v>
      </c>
      <c r="K24" s="74">
        <f t="shared" si="7"/>
        <v>0</v>
      </c>
      <c r="L24" s="74"/>
      <c r="M24" s="89">
        <f>+U24</f>
        <v>45823</v>
      </c>
      <c r="N24" s="89"/>
      <c r="O24" s="135">
        <v>45823</v>
      </c>
      <c r="P24" s="90">
        <v>0</v>
      </c>
      <c r="Q24" s="90">
        <f t="shared" si="8"/>
        <v>629688584.0250001</v>
      </c>
      <c r="R24" s="90">
        <f t="shared" si="11"/>
        <v>629688584.0250001</v>
      </c>
      <c r="S24" s="91">
        <f t="shared" si="12"/>
        <v>50375086722</v>
      </c>
      <c r="U24" s="40">
        <f t="shared" si="13"/>
        <v>45823</v>
      </c>
      <c r="V24" s="129">
        <v>0</v>
      </c>
      <c r="W24" s="74">
        <f t="shared" si="9"/>
        <v>1395809694.5887501</v>
      </c>
      <c r="X24" s="74">
        <f t="shared" si="17"/>
        <v>1395809694.5887501</v>
      </c>
      <c r="Y24" s="92">
        <f t="shared" si="14"/>
        <v>50375086722</v>
      </c>
      <c r="AA24" s="93">
        <f t="shared" si="16"/>
        <v>1395809694.5887501</v>
      </c>
      <c r="AB24" s="94">
        <f t="shared" si="10"/>
        <v>629688584.0250001</v>
      </c>
      <c r="AC24" s="71">
        <f t="shared" si="0"/>
        <v>143</v>
      </c>
      <c r="AD24" s="71">
        <f t="shared" si="1"/>
        <v>596708142.68257391</v>
      </c>
      <c r="AE24" s="72">
        <f t="shared" si="2"/>
        <v>1.6938782662697487</v>
      </c>
    </row>
    <row r="25" spans="2:31" ht="15.75" thickBot="1" x14ac:dyDescent="0.3">
      <c r="B25" s="144">
        <v>629688584</v>
      </c>
      <c r="C25" s="64"/>
      <c r="D25" s="85">
        <v>30</v>
      </c>
      <c r="E25" s="107"/>
      <c r="F25" s="139">
        <f t="shared" si="15"/>
        <v>0.3125</v>
      </c>
      <c r="G25" s="87">
        <f t="shared" si="3"/>
        <v>0.33250000000000002</v>
      </c>
      <c r="H25" s="74">
        <f t="shared" si="4"/>
        <v>1395809694.5887501</v>
      </c>
      <c r="I25" s="74">
        <f t="shared" si="5"/>
        <v>0</v>
      </c>
      <c r="J25" s="74">
        <f t="shared" si="6"/>
        <v>629688584.0250001</v>
      </c>
      <c r="K25" s="74">
        <f t="shared" si="7"/>
        <v>0</v>
      </c>
      <c r="L25" s="74"/>
      <c r="M25" s="89">
        <f>+U25+2</f>
        <v>45855</v>
      </c>
      <c r="N25" s="89"/>
      <c r="O25" s="135">
        <v>45853</v>
      </c>
      <c r="P25" s="90">
        <v>0</v>
      </c>
      <c r="Q25" s="90">
        <f t="shared" si="8"/>
        <v>629688584.0250001</v>
      </c>
      <c r="R25" s="90">
        <f>P25+Q25</f>
        <v>629688584.0250001</v>
      </c>
      <c r="S25" s="91">
        <f t="shared" si="12"/>
        <v>50375086722</v>
      </c>
      <c r="U25" s="40">
        <f t="shared" si="13"/>
        <v>45853</v>
      </c>
      <c r="V25" s="129">
        <v>0</v>
      </c>
      <c r="W25" s="74">
        <f t="shared" si="9"/>
        <v>1395809694.5887501</v>
      </c>
      <c r="X25" s="74">
        <f t="shared" si="17"/>
        <v>1395809694.5887501</v>
      </c>
      <c r="Y25" s="92">
        <f t="shared" si="14"/>
        <v>50375086722</v>
      </c>
      <c r="AA25" s="93">
        <f t="shared" si="16"/>
        <v>1395809694.5887501</v>
      </c>
      <c r="AB25" s="94">
        <f t="shared" si="10"/>
        <v>629688584.0250001</v>
      </c>
      <c r="AC25" s="71">
        <f t="shared" si="0"/>
        <v>173</v>
      </c>
      <c r="AD25" s="71">
        <f t="shared" si="1"/>
        <v>590011472.14031732</v>
      </c>
      <c r="AE25" s="72">
        <f t="shared" si="2"/>
        <v>2.0262393875462212</v>
      </c>
    </row>
    <row r="26" spans="2:31" ht="15.75" thickBot="1" x14ac:dyDescent="0.3">
      <c r="B26" s="144">
        <v>14724501084</v>
      </c>
      <c r="C26" s="64"/>
      <c r="D26" s="85">
        <v>30</v>
      </c>
      <c r="E26" s="107"/>
      <c r="F26" s="139">
        <f t="shared" si="15"/>
        <v>0.3125</v>
      </c>
      <c r="G26" s="87">
        <f t="shared" si="3"/>
        <v>0.33250000000000002</v>
      </c>
      <c r="H26" s="74">
        <f t="shared" si="4"/>
        <v>1395809694.5887501</v>
      </c>
      <c r="I26" s="74">
        <f t="shared" si="5"/>
        <v>0</v>
      </c>
      <c r="J26" s="74">
        <f t="shared" si="6"/>
        <v>629688584.0250001</v>
      </c>
      <c r="K26" s="74">
        <f t="shared" si="7"/>
        <v>0</v>
      </c>
      <c r="L26" s="74"/>
      <c r="M26" s="89">
        <f>+U26+2</f>
        <v>45886</v>
      </c>
      <c r="N26" s="89"/>
      <c r="O26" s="135">
        <v>45884</v>
      </c>
      <c r="P26" s="90">
        <f>MIN(B26-Q26,S25)</f>
        <v>14094812499.975</v>
      </c>
      <c r="Q26" s="90">
        <f t="shared" si="8"/>
        <v>629688584.0250001</v>
      </c>
      <c r="R26" s="90">
        <f t="shared" si="11"/>
        <v>14724501084</v>
      </c>
      <c r="S26" s="91">
        <f t="shared" si="12"/>
        <v>36280274222.025002</v>
      </c>
      <c r="U26" s="40">
        <f t="shared" si="13"/>
        <v>45884</v>
      </c>
      <c r="V26" s="74">
        <f t="shared" ref="V26:V36" si="18">+IF(Y25&gt;0,MIN(B26-W26,Y25),0)</f>
        <v>13328691389.411249</v>
      </c>
      <c r="W26" s="74">
        <f t="shared" si="9"/>
        <v>1395809694.5887501</v>
      </c>
      <c r="X26" s="74">
        <f t="shared" si="17"/>
        <v>14724501084</v>
      </c>
      <c r="Y26" s="92">
        <f t="shared" si="14"/>
        <v>37046395332.588753</v>
      </c>
      <c r="AA26" s="93">
        <f t="shared" si="16"/>
        <v>14724501084</v>
      </c>
      <c r="AB26" s="94">
        <f>+R26</f>
        <v>14724501084</v>
      </c>
      <c r="AC26" s="71">
        <f>+O26-$O$19</f>
        <v>204</v>
      </c>
      <c r="AD26" s="71">
        <f t="shared" si="1"/>
        <v>13636732860.565701</v>
      </c>
      <c r="AE26" s="72">
        <f t="shared" si="2"/>
        <v>55.223597410389175</v>
      </c>
    </row>
    <row r="27" spans="2:31" ht="15.6" customHeight="1" thickBot="1" x14ac:dyDescent="0.3">
      <c r="B27" s="144">
        <v>13711095316</v>
      </c>
      <c r="D27" s="85">
        <v>30</v>
      </c>
      <c r="E27" s="107"/>
      <c r="F27" s="139">
        <f t="shared" si="15"/>
        <v>0.3125</v>
      </c>
      <c r="G27" s="87">
        <f t="shared" si="3"/>
        <v>0.33250000000000002</v>
      </c>
      <c r="H27" s="74">
        <f t="shared" si="4"/>
        <v>1026493870.6738135</v>
      </c>
      <c r="I27" s="74">
        <f t="shared" si="5"/>
        <v>0</v>
      </c>
      <c r="J27" s="74">
        <f t="shared" si="6"/>
        <v>453503427.77531248</v>
      </c>
      <c r="K27" s="74">
        <f t="shared" si="7"/>
        <v>0</v>
      </c>
      <c r="L27" s="74"/>
      <c r="M27" s="89">
        <f>+U27</f>
        <v>45915</v>
      </c>
      <c r="N27" s="89"/>
      <c r="O27" s="135">
        <v>45915</v>
      </c>
      <c r="P27" s="90">
        <f>MIN(B27-Q27,S26)</f>
        <v>13257591888.224688</v>
      </c>
      <c r="Q27" s="90">
        <f t="shared" si="8"/>
        <v>453503427.77531248</v>
      </c>
      <c r="R27" s="90">
        <f t="shared" si="11"/>
        <v>13711095316</v>
      </c>
      <c r="S27" s="91">
        <f t="shared" si="12"/>
        <v>23022682333.800316</v>
      </c>
      <c r="U27" s="40">
        <f t="shared" si="13"/>
        <v>45915</v>
      </c>
      <c r="V27" s="74">
        <f t="shared" si="18"/>
        <v>12684601445.326187</v>
      </c>
      <c r="W27" s="74">
        <f t="shared" si="9"/>
        <v>1026493870.6738135</v>
      </c>
      <c r="X27" s="74">
        <f t="shared" si="17"/>
        <v>13711095316</v>
      </c>
      <c r="Y27" s="92">
        <f>+Y26-V27</f>
        <v>24361793887.262566</v>
      </c>
      <c r="AA27" s="93">
        <f t="shared" si="16"/>
        <v>13711095316</v>
      </c>
      <c r="AB27" s="94">
        <f t="shared" si="10"/>
        <v>13711095316</v>
      </c>
      <c r="AC27" s="71">
        <f t="shared" si="0"/>
        <v>235</v>
      </c>
      <c r="AD27" s="71">
        <f t="shared" si="1"/>
        <v>12550961654.857239</v>
      </c>
      <c r="AE27" s="72">
        <f t="shared" si="2"/>
        <v>58.55029115024751</v>
      </c>
    </row>
    <row r="28" spans="2:31" ht="15.75" thickBot="1" x14ac:dyDescent="0.3">
      <c r="B28" s="144">
        <v>12234108047</v>
      </c>
      <c r="D28" s="85">
        <v>30</v>
      </c>
      <c r="E28" s="107"/>
      <c r="F28" s="139">
        <f t="shared" si="15"/>
        <v>0.3125</v>
      </c>
      <c r="G28" s="87">
        <f t="shared" si="3"/>
        <v>0.33250000000000002</v>
      </c>
      <c r="H28" s="74">
        <f t="shared" si="4"/>
        <v>675024705.6262337</v>
      </c>
      <c r="I28" s="74">
        <f t="shared" si="5"/>
        <v>0</v>
      </c>
      <c r="J28" s="74">
        <f t="shared" si="6"/>
        <v>287783529.17250395</v>
      </c>
      <c r="K28" s="74">
        <f t="shared" si="7"/>
        <v>0</v>
      </c>
      <c r="L28" s="74"/>
      <c r="M28" s="89">
        <f>+U28</f>
        <v>45945</v>
      </c>
      <c r="N28" s="89"/>
      <c r="O28" s="135">
        <v>45945</v>
      </c>
      <c r="P28" s="90">
        <f>MIN(B28-Q28,S27)</f>
        <v>11946324517.827496</v>
      </c>
      <c r="Q28" s="90">
        <f t="shared" si="8"/>
        <v>287783529.17250395</v>
      </c>
      <c r="R28" s="90">
        <f t="shared" si="11"/>
        <v>12234108047</v>
      </c>
      <c r="S28" s="91">
        <f>+S27-P28</f>
        <v>11076357815.97282</v>
      </c>
      <c r="U28" s="40">
        <f t="shared" si="13"/>
        <v>45945</v>
      </c>
      <c r="V28" s="74">
        <f t="shared" si="18"/>
        <v>11559083341.373766</v>
      </c>
      <c r="W28" s="74">
        <f t="shared" si="9"/>
        <v>675024705.6262337</v>
      </c>
      <c r="X28" s="74">
        <f t="shared" si="17"/>
        <v>12234108047</v>
      </c>
      <c r="Y28" s="92">
        <f>+Y27-V28</f>
        <v>12802710545.8888</v>
      </c>
      <c r="AA28" s="93">
        <f t="shared" si="16"/>
        <v>12234108047</v>
      </c>
      <c r="AB28" s="94">
        <f t="shared" si="10"/>
        <v>12234108047</v>
      </c>
      <c r="AC28" s="71">
        <f t="shared" si="0"/>
        <v>265</v>
      </c>
      <c r="AD28" s="71">
        <f t="shared" si="1"/>
        <v>11073264055.886074</v>
      </c>
      <c r="AE28" s="72">
        <f t="shared" si="2"/>
        <v>58.251313717368149</v>
      </c>
    </row>
    <row r="29" spans="2:31" ht="15.75" thickBot="1" x14ac:dyDescent="0.3">
      <c r="B29" s="144">
        <f>11214812289+555621821</f>
        <v>11770434110</v>
      </c>
      <c r="C29" s="64"/>
      <c r="D29" s="85">
        <v>30</v>
      </c>
      <c r="E29" s="107"/>
      <c r="F29" s="139">
        <f t="shared" si="15"/>
        <v>0.3125</v>
      </c>
      <c r="G29" s="87">
        <f t="shared" si="3"/>
        <v>0.33250000000000002</v>
      </c>
      <c r="H29" s="74">
        <f t="shared" si="4"/>
        <v>354741771.37566882</v>
      </c>
      <c r="I29" s="74">
        <f t="shared" si="5"/>
        <v>0</v>
      </c>
      <c r="J29" s="74">
        <f t="shared" si="6"/>
        <v>138454472.69966024</v>
      </c>
      <c r="K29" s="74">
        <f t="shared" si="7"/>
        <v>0</v>
      </c>
      <c r="L29" s="74"/>
      <c r="M29" s="89">
        <f>+U29+1</f>
        <v>45977</v>
      </c>
      <c r="N29" s="89"/>
      <c r="O29" s="135">
        <v>45976</v>
      </c>
      <c r="P29" s="90">
        <f>MIN(B29-Q29,S28)</f>
        <v>11076357815.97282</v>
      </c>
      <c r="Q29" s="90">
        <f t="shared" si="8"/>
        <v>138454472.69966024</v>
      </c>
      <c r="R29" s="90">
        <f t="shared" si="11"/>
        <v>11214812288.67248</v>
      </c>
      <c r="S29" s="91">
        <f>+S28-P29</f>
        <v>0</v>
      </c>
      <c r="U29" s="40">
        <f t="shared" si="13"/>
        <v>45976</v>
      </c>
      <c r="V29" s="74">
        <f t="shared" si="18"/>
        <v>11415692338.624331</v>
      </c>
      <c r="W29" s="74">
        <f t="shared" si="9"/>
        <v>354741771.37566882</v>
      </c>
      <c r="X29" s="74">
        <f t="shared" si="17"/>
        <v>11770434110</v>
      </c>
      <c r="Y29" s="92">
        <f t="shared" si="14"/>
        <v>1387018207.2644691</v>
      </c>
      <c r="AA29" s="93">
        <f t="shared" ref="AA29:AA36" si="19">+X29</f>
        <v>11770434110</v>
      </c>
      <c r="AB29" s="94">
        <f t="shared" ref="AB29:AB36" si="20">+R29</f>
        <v>11214812288.67248</v>
      </c>
      <c r="AC29" s="71">
        <f t="shared" ref="AC29:AC36" si="21">+O29-$O$19</f>
        <v>296</v>
      </c>
      <c r="AD29" s="71">
        <f>+R29/((1+$AB$37)^(AC29/365))</f>
        <v>10032991902.139572</v>
      </c>
      <c r="AE29" s="72">
        <f t="shared" si="2"/>
        <v>58.953061954216224</v>
      </c>
    </row>
    <row r="30" spans="2:31" ht="15.75" thickBot="1" x14ac:dyDescent="0.3">
      <c r="B30" s="145">
        <v>9711367361</v>
      </c>
      <c r="C30" s="64"/>
      <c r="D30" s="85">
        <v>30</v>
      </c>
      <c r="E30" s="107"/>
      <c r="F30" s="139">
        <f t="shared" si="15"/>
        <v>0.3125</v>
      </c>
      <c r="G30" s="87">
        <f t="shared" si="3"/>
        <v>0.33250000000000002</v>
      </c>
      <c r="H30" s="74">
        <f t="shared" si="4"/>
        <v>38431962.826286338</v>
      </c>
      <c r="I30" s="74">
        <f t="shared" si="5"/>
        <v>0</v>
      </c>
      <c r="J30" s="74">
        <f t="shared" si="6"/>
        <v>0</v>
      </c>
      <c r="K30" s="74">
        <f t="shared" si="7"/>
        <v>0</v>
      </c>
      <c r="L30" s="74"/>
      <c r="M30" s="89">
        <f t="shared" ref="M30:M36" si="22">+U30</f>
        <v>46006</v>
      </c>
      <c r="N30" s="89"/>
      <c r="O30" s="135">
        <v>46006</v>
      </c>
      <c r="P30" s="90">
        <f>MIN(B30-Q30,S29)</f>
        <v>0</v>
      </c>
      <c r="Q30" s="90">
        <f t="shared" si="8"/>
        <v>0</v>
      </c>
      <c r="R30" s="90">
        <f t="shared" si="11"/>
        <v>0</v>
      </c>
      <c r="S30" s="91">
        <f>+S29-P30</f>
        <v>0</v>
      </c>
      <c r="U30" s="40">
        <f t="shared" si="13"/>
        <v>46006</v>
      </c>
      <c r="V30" s="74">
        <f t="shared" si="18"/>
        <v>1387018207.2644691</v>
      </c>
      <c r="W30" s="74">
        <f t="shared" si="9"/>
        <v>38431962.826286338</v>
      </c>
      <c r="X30" s="74">
        <f t="shared" si="17"/>
        <v>1425450170.0907555</v>
      </c>
      <c r="Y30" s="92">
        <f t="shared" si="14"/>
        <v>0</v>
      </c>
      <c r="AA30" s="93">
        <f t="shared" si="19"/>
        <v>1425450170.0907555</v>
      </c>
      <c r="AB30" s="94">
        <f t="shared" si="20"/>
        <v>0</v>
      </c>
      <c r="AC30" s="71">
        <f t="shared" si="21"/>
        <v>326</v>
      </c>
      <c r="AD30" s="71">
        <f>+R30/((1+$AB$37)^(AC30/365))</f>
        <v>0</v>
      </c>
      <c r="AE30" s="72">
        <f t="shared" ref="AE30:AE36" si="23">+AD30/$AD$37*AC30</f>
        <v>0</v>
      </c>
    </row>
    <row r="31" spans="2:31" ht="15.75" hidden="1" thickBot="1" x14ac:dyDescent="0.3">
      <c r="B31" s="84"/>
      <c r="C31" s="64"/>
      <c r="D31" s="85">
        <v>30</v>
      </c>
      <c r="E31" s="107"/>
      <c r="F31" s="139">
        <f t="shared" si="15"/>
        <v>0.3125</v>
      </c>
      <c r="G31" s="87">
        <f t="shared" si="3"/>
        <v>0.33250000000000002</v>
      </c>
      <c r="H31" s="74">
        <f t="shared" si="4"/>
        <v>0</v>
      </c>
      <c r="I31" s="74">
        <f t="shared" si="5"/>
        <v>0</v>
      </c>
      <c r="J31" s="74">
        <f t="shared" si="6"/>
        <v>0</v>
      </c>
      <c r="K31" s="74">
        <f t="shared" si="7"/>
        <v>0</v>
      </c>
      <c r="L31" s="74"/>
      <c r="M31" s="89">
        <f t="shared" si="22"/>
        <v>45976</v>
      </c>
      <c r="N31" s="89"/>
      <c r="O31" s="135">
        <v>45976</v>
      </c>
      <c r="P31" s="90"/>
      <c r="Q31" s="90"/>
      <c r="R31" s="90"/>
      <c r="S31" s="91"/>
      <c r="U31" s="40">
        <f t="shared" si="13"/>
        <v>45976</v>
      </c>
      <c r="V31" s="74">
        <f t="shared" si="18"/>
        <v>0</v>
      </c>
      <c r="W31" s="74">
        <f t="shared" si="9"/>
        <v>0</v>
      </c>
      <c r="X31" s="74">
        <f t="shared" si="17"/>
        <v>0</v>
      </c>
      <c r="Y31" s="92">
        <f t="shared" si="14"/>
        <v>0</v>
      </c>
      <c r="AA31" s="93">
        <f t="shared" si="19"/>
        <v>0</v>
      </c>
      <c r="AB31" s="94">
        <f t="shared" si="20"/>
        <v>0</v>
      </c>
      <c r="AC31" s="71">
        <f t="shared" si="21"/>
        <v>296</v>
      </c>
      <c r="AD31" s="71">
        <f t="shared" si="1"/>
        <v>0</v>
      </c>
      <c r="AE31" s="72">
        <f t="shared" si="23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5"/>
        <v>0.3125</v>
      </c>
      <c r="G32" s="87">
        <f t="shared" si="3"/>
        <v>0.33250000000000002</v>
      </c>
      <c r="H32" s="74">
        <f t="shared" si="4"/>
        <v>0</v>
      </c>
      <c r="I32" s="74">
        <f t="shared" si="5"/>
        <v>0</v>
      </c>
      <c r="J32" s="74">
        <f t="shared" si="6"/>
        <v>0</v>
      </c>
      <c r="K32" s="74">
        <f t="shared" si="7"/>
        <v>0</v>
      </c>
      <c r="L32" s="74"/>
      <c r="M32" s="89">
        <f t="shared" si="22"/>
        <v>46006</v>
      </c>
      <c r="N32" s="89"/>
      <c r="O32" s="135">
        <v>46006</v>
      </c>
      <c r="P32" s="90"/>
      <c r="Q32" s="90"/>
      <c r="R32" s="90"/>
      <c r="S32" s="91"/>
      <c r="U32" s="40">
        <f t="shared" si="13"/>
        <v>46006</v>
      </c>
      <c r="V32" s="74">
        <f t="shared" si="18"/>
        <v>0</v>
      </c>
      <c r="W32" s="74">
        <f t="shared" si="9"/>
        <v>0</v>
      </c>
      <c r="X32" s="74">
        <f t="shared" si="17"/>
        <v>0</v>
      </c>
      <c r="Y32" s="92">
        <f t="shared" si="14"/>
        <v>0</v>
      </c>
      <c r="AA32" s="93">
        <f t="shared" si="19"/>
        <v>0</v>
      </c>
      <c r="AB32" s="94">
        <f t="shared" si="20"/>
        <v>0</v>
      </c>
      <c r="AC32" s="71">
        <f t="shared" si="21"/>
        <v>326</v>
      </c>
      <c r="AD32" s="71">
        <f t="shared" si="1"/>
        <v>0</v>
      </c>
      <c r="AE32" s="72">
        <f t="shared" si="23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5"/>
        <v>0.3125</v>
      </c>
      <c r="G33" s="87">
        <f t="shared" si="3"/>
        <v>0.33250000000000002</v>
      </c>
      <c r="H33" s="74">
        <f t="shared" si="4"/>
        <v>0</v>
      </c>
      <c r="I33" s="74">
        <f t="shared" si="5"/>
        <v>0</v>
      </c>
      <c r="J33" s="74">
        <f t="shared" si="6"/>
        <v>0</v>
      </c>
      <c r="K33" s="74">
        <f t="shared" si="7"/>
        <v>0</v>
      </c>
      <c r="L33" s="74"/>
      <c r="M33" s="89">
        <f t="shared" si="22"/>
        <v>46037</v>
      </c>
      <c r="N33" s="89"/>
      <c r="O33" s="135">
        <v>46037</v>
      </c>
      <c r="P33" s="90"/>
      <c r="Q33" s="90"/>
      <c r="R33" s="90"/>
      <c r="S33" s="91"/>
      <c r="U33" s="40">
        <f t="shared" si="13"/>
        <v>46037</v>
      </c>
      <c r="V33" s="74">
        <f t="shared" si="18"/>
        <v>0</v>
      </c>
      <c r="W33" s="74">
        <f t="shared" si="9"/>
        <v>0</v>
      </c>
      <c r="X33" s="74">
        <f t="shared" si="17"/>
        <v>0</v>
      </c>
      <c r="Y33" s="92">
        <f t="shared" si="14"/>
        <v>0</v>
      </c>
      <c r="AA33" s="93">
        <f t="shared" si="19"/>
        <v>0</v>
      </c>
      <c r="AB33" s="94">
        <f t="shared" si="20"/>
        <v>0</v>
      </c>
      <c r="AC33" s="71">
        <f t="shared" si="21"/>
        <v>357</v>
      </c>
      <c r="AD33" s="71">
        <f t="shared" si="1"/>
        <v>0</v>
      </c>
      <c r="AE33" s="72">
        <f t="shared" si="23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5"/>
        <v>0.3125</v>
      </c>
      <c r="G34" s="87">
        <f t="shared" si="3"/>
        <v>0.33250000000000002</v>
      </c>
      <c r="H34" s="74">
        <f t="shared" si="4"/>
        <v>0</v>
      </c>
      <c r="I34" s="74">
        <f t="shared" si="5"/>
        <v>0</v>
      </c>
      <c r="J34" s="74">
        <f t="shared" si="6"/>
        <v>0</v>
      </c>
      <c r="K34" s="74">
        <f t="shared" si="7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3"/>
        <v>46068</v>
      </c>
      <c r="V34" s="74">
        <f t="shared" si="18"/>
        <v>0</v>
      </c>
      <c r="W34" s="74">
        <f t="shared" si="9"/>
        <v>0</v>
      </c>
      <c r="X34" s="74">
        <f t="shared" si="17"/>
        <v>0</v>
      </c>
      <c r="Y34" s="92">
        <f t="shared" si="14"/>
        <v>0</v>
      </c>
      <c r="AA34" s="93">
        <f t="shared" si="19"/>
        <v>0</v>
      </c>
      <c r="AB34" s="94">
        <f t="shared" si="20"/>
        <v>0</v>
      </c>
      <c r="AC34" s="71">
        <f t="shared" si="21"/>
        <v>388</v>
      </c>
      <c r="AD34" s="71">
        <f t="shared" si="1"/>
        <v>0</v>
      </c>
      <c r="AE34" s="72">
        <f t="shared" si="23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5"/>
        <v>0.3125</v>
      </c>
      <c r="G35" s="87">
        <f t="shared" si="3"/>
        <v>0.33250000000000002</v>
      </c>
      <c r="H35" s="74">
        <f t="shared" si="4"/>
        <v>0</v>
      </c>
      <c r="I35" s="74">
        <f t="shared" si="5"/>
        <v>0</v>
      </c>
      <c r="J35" s="74">
        <f t="shared" si="6"/>
        <v>0</v>
      </c>
      <c r="K35" s="74">
        <f t="shared" si="7"/>
        <v>0</v>
      </c>
      <c r="L35" s="74"/>
      <c r="M35" s="89">
        <f t="shared" si="22"/>
        <v>46096</v>
      </c>
      <c r="N35" s="89"/>
      <c r="O35" s="135">
        <v>46096</v>
      </c>
      <c r="P35" s="90"/>
      <c r="Q35" s="90"/>
      <c r="R35" s="90"/>
      <c r="S35" s="91"/>
      <c r="U35" s="40">
        <f t="shared" si="13"/>
        <v>46096</v>
      </c>
      <c r="V35" s="74">
        <f t="shared" si="18"/>
        <v>0</v>
      </c>
      <c r="W35" s="74">
        <f t="shared" si="9"/>
        <v>0</v>
      </c>
      <c r="X35" s="74">
        <f t="shared" si="17"/>
        <v>0</v>
      </c>
      <c r="Y35" s="92">
        <f t="shared" si="14"/>
        <v>0</v>
      </c>
      <c r="AA35" s="93">
        <f t="shared" si="19"/>
        <v>0</v>
      </c>
      <c r="AB35" s="94">
        <f t="shared" si="20"/>
        <v>0</v>
      </c>
      <c r="AC35" s="71">
        <f t="shared" si="21"/>
        <v>416</v>
      </c>
      <c r="AD35" s="71">
        <f t="shared" si="1"/>
        <v>0</v>
      </c>
      <c r="AE35" s="72">
        <f t="shared" si="23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5"/>
        <v>0.3125</v>
      </c>
      <c r="G36" s="87">
        <f t="shared" si="3"/>
        <v>0.33250000000000002</v>
      </c>
      <c r="H36" s="74">
        <f t="shared" si="4"/>
        <v>0</v>
      </c>
      <c r="I36" s="74">
        <f t="shared" si="5"/>
        <v>0</v>
      </c>
      <c r="J36" s="74">
        <f t="shared" si="6"/>
        <v>0</v>
      </c>
      <c r="K36" s="74">
        <f t="shared" si="7"/>
        <v>0</v>
      </c>
      <c r="L36" s="74"/>
      <c r="M36" s="89">
        <f t="shared" si="22"/>
        <v>0</v>
      </c>
      <c r="N36" s="89"/>
      <c r="O36" s="135"/>
      <c r="P36" s="90"/>
      <c r="Q36" s="90"/>
      <c r="R36" s="90"/>
      <c r="S36" s="91"/>
      <c r="U36" s="40"/>
      <c r="V36" s="74">
        <f t="shared" si="18"/>
        <v>0</v>
      </c>
      <c r="W36" s="74">
        <f t="shared" si="9"/>
        <v>0</v>
      </c>
      <c r="X36" s="74">
        <f t="shared" si="17"/>
        <v>0</v>
      </c>
      <c r="Y36" s="92">
        <f t="shared" si="14"/>
        <v>0</v>
      </c>
      <c r="AA36" s="93">
        <f t="shared" si="19"/>
        <v>0</v>
      </c>
      <c r="AB36" s="94">
        <f t="shared" si="20"/>
        <v>0</v>
      </c>
      <c r="AC36" s="71">
        <f t="shared" si="21"/>
        <v>-45680</v>
      </c>
      <c r="AD36" s="71">
        <f t="shared" si="1"/>
        <v>0</v>
      </c>
      <c r="AE36" s="72">
        <f t="shared" si="23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5"/>
        <v>0.3125</v>
      </c>
      <c r="G37" s="87">
        <f t="shared" si="3"/>
        <v>0.33250000000000002</v>
      </c>
      <c r="H37" s="74">
        <f t="shared" si="4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0.14718911051750189</v>
      </c>
      <c r="AC37" s="101"/>
      <c r="AD37" s="102">
        <f>SUM(AD19:AD36)</f>
        <v>50375086629.761063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5"/>
        <v>0.3125</v>
      </c>
      <c r="G38" s="87">
        <f t="shared" si="3"/>
        <v>0.33250000000000002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50375086722</v>
      </c>
      <c r="Q38" s="96">
        <f>+SUM(Q20:Q36)</f>
        <v>4720841792.1999769</v>
      </c>
      <c r="R38" s="96">
        <f>+SUM(R20:R36)</f>
        <v>55095928514.199974</v>
      </c>
      <c r="S38" s="97"/>
      <c r="U38" s="98" t="s">
        <v>29</v>
      </c>
      <c r="V38" s="96">
        <f>+SUM(V20:V36)</f>
        <v>50375086722</v>
      </c>
      <c r="W38" s="96">
        <f>+SUM(W20:W36)</f>
        <v>10609131447.493378</v>
      </c>
      <c r="X38" s="96">
        <f>+SUM(X20:X36)</f>
        <v>60984218169.493378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10609131447.493378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3"/>
      <c r="S47" s="143"/>
      <c r="U47" s="143"/>
    </row>
    <row r="48" spans="2:31" x14ac:dyDescent="0.25">
      <c r="O48"/>
      <c r="R48" s="143"/>
      <c r="S48" s="143"/>
      <c r="U48" s="143"/>
    </row>
    <row r="49" spans="15:21" x14ac:dyDescent="0.25">
      <c r="O49"/>
      <c r="R49" s="143"/>
      <c r="U49" s="143"/>
    </row>
    <row r="50" spans="15:21" x14ac:dyDescent="0.25">
      <c r="O50"/>
      <c r="R50" s="143"/>
      <c r="U50" s="143"/>
    </row>
    <row r="51" spans="15:21" x14ac:dyDescent="0.25">
      <c r="O51"/>
      <c r="R51" s="143"/>
      <c r="U51" s="143"/>
    </row>
    <row r="52" spans="15:21" x14ac:dyDescent="0.25">
      <c r="O52"/>
      <c r="R52" s="143"/>
      <c r="U52" s="143"/>
    </row>
    <row r="53" spans="15:21" x14ac:dyDescent="0.25">
      <c r="O53"/>
      <c r="R53" s="143"/>
      <c r="T53" s="143"/>
      <c r="U53" s="143"/>
    </row>
    <row r="54" spans="15:21" x14ac:dyDescent="0.25">
      <c r="O54"/>
      <c r="R54" s="143"/>
      <c r="T54" s="143"/>
      <c r="U54" s="143"/>
    </row>
    <row r="55" spans="15:21" x14ac:dyDescent="0.25">
      <c r="O55"/>
      <c r="R55" s="143"/>
      <c r="T55" s="143"/>
      <c r="U55" s="143"/>
    </row>
    <row r="56" spans="15:21" x14ac:dyDescent="0.25">
      <c r="O56"/>
      <c r="R56" s="143"/>
      <c r="T56" s="143"/>
      <c r="U56" s="143"/>
    </row>
    <row r="57" spans="15:21" x14ac:dyDescent="0.25">
      <c r="O57"/>
      <c r="R57" s="143"/>
      <c r="T57" s="143"/>
      <c r="U57" s="143"/>
    </row>
    <row r="67" ht="15" customHeight="1" x14ac:dyDescent="0.25"/>
    <row r="68" ht="15" customHeight="1" x14ac:dyDescent="0.25"/>
  </sheetData>
  <sheetProtection algorithmName="SHA-512" hashValue="ZIw3y2Jg8/5rGCDJyYKKDWOcpSESj5B8/Lx/LJfDn63WjtotVRfoL4TbpQkpE3GOcnARp5elmUzjFrl3wzoYiA==" saltValue="bH+iXj2s4M6R0sm2CWpr5Q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Leonardo Di Pietro</cp:lastModifiedBy>
  <dcterms:created xsi:type="dcterms:W3CDTF">2018-11-09T18:31:28Z</dcterms:created>
  <dcterms:modified xsi:type="dcterms:W3CDTF">2025-01-21T12:42:16Z</dcterms:modified>
</cp:coreProperties>
</file>