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CR\ON Clase T\"/>
    </mc:Choice>
  </mc:AlternateContent>
  <xr:revisionPtr revIDLastSave="0" documentId="13_ncr:1_{FC392449-A3A2-4804-97C0-DC8CDFAB650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N PCR Clase T" sheetId="6" r:id="rId1"/>
  </sheets>
  <definedNames>
    <definedName name="_xlnm.Print_Area" localSheetId="0">'ON PCR Clase T'!$A$6:$P$19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6" l="1"/>
  <c r="J21" i="6"/>
  <c r="J20" i="6"/>
  <c r="C20" i="6"/>
  <c r="B20" i="6"/>
  <c r="D20" i="6" s="1"/>
  <c r="G14" i="6"/>
  <c r="L14" i="6" s="1"/>
  <c r="H20" i="6" l="1"/>
  <c r="F20" i="6"/>
  <c r="K14" i="6"/>
  <c r="F14" i="6"/>
  <c r="B14" i="6"/>
  <c r="D14" i="6" l="1"/>
  <c r="B15" i="6"/>
  <c r="B16" i="6" l="1"/>
  <c r="D15" i="6"/>
  <c r="C18" i="6"/>
  <c r="C19" i="6"/>
  <c r="H15" i="6" l="1"/>
  <c r="F15" i="6"/>
  <c r="O15" i="6" s="1"/>
  <c r="B17" i="6"/>
  <c r="D16" i="6"/>
  <c r="F16" i="6" l="1"/>
  <c r="O16" i="6" s="1"/>
  <c r="H16" i="6"/>
  <c r="B18" i="6"/>
  <c r="D17" i="6"/>
  <c r="H17" i="6" l="1"/>
  <c r="F17" i="6"/>
  <c r="O17" i="6" s="1"/>
  <c r="B19" i="6"/>
  <c r="D18" i="6"/>
  <c r="H18" i="6" s="1"/>
  <c r="C14" i="6"/>
  <c r="D19" i="6" l="1"/>
  <c r="H19" i="6" s="1"/>
  <c r="C15" i="6"/>
  <c r="C16" i="6"/>
  <c r="C17" i="6"/>
  <c r="G15" i="6"/>
  <c r="I15" i="6" s="1"/>
  <c r="K15" i="6" l="1"/>
  <c r="L15" i="6"/>
  <c r="G16" i="6"/>
  <c r="I16" i="6" s="1"/>
  <c r="K16" i="6" l="1"/>
  <c r="L16" i="6"/>
  <c r="G17" i="6"/>
  <c r="K17" i="6" l="1"/>
  <c r="G18" i="6" s="1"/>
  <c r="I17" i="6"/>
  <c r="L17" i="6" l="1"/>
  <c r="I18" i="6"/>
  <c r="K18" i="6"/>
  <c r="G19" i="6" s="1"/>
  <c r="I19" i="6" s="1"/>
  <c r="F19" i="6"/>
  <c r="O19" i="6" s="1"/>
  <c r="F18" i="6"/>
  <c r="O18" i="6" s="1"/>
  <c r="L18" i="6" l="1"/>
  <c r="L19" i="6"/>
  <c r="K19" i="6"/>
  <c r="G20" i="6" s="1"/>
  <c r="K20" i="6" l="1"/>
  <c r="I20" i="6"/>
  <c r="L20" i="6" l="1"/>
  <c r="I21" i="6"/>
  <c r="L21" i="6" l="1"/>
  <c r="L8" i="6"/>
  <c r="L9" i="6" l="1"/>
  <c r="N15" i="6"/>
  <c r="N19" i="6"/>
  <c r="N16" i="6"/>
  <c r="N18" i="6"/>
  <c r="N17" i="6"/>
  <c r="N20" i="6"/>
  <c r="N21" i="6" l="1"/>
  <c r="L11" i="6" s="1"/>
  <c r="Q20" i="6" l="1"/>
  <c r="Q15" i="6"/>
  <c r="Q16" i="6"/>
  <c r="Q19" i="6"/>
  <c r="Q17" i="6"/>
  <c r="Q18" i="6"/>
  <c r="L10" i="6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<sst xmlns="http://schemas.openxmlformats.org/spreadsheetml/2006/main" count="22" uniqueCount="22">
  <si>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</si>
  <si>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</si>
  <si>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</si>
  <si>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</si>
  <si>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</si>
  <si>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</si>
  <si>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</si>
  <si>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</si>
  <si>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</si>
  <si>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</si>
  <si>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</si>
  <si>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(USD)</t>
  </si>
  <si>
    <t>Capital (USD)</t>
  </si>
  <si>
    <t>Intereses (USD)</t>
  </si>
  <si>
    <t>Amortización (USD)</t>
  </si>
  <si>
    <t>Capital Residual (USD)</t>
  </si>
  <si>
    <t>Flujo (USD)</t>
  </si>
  <si>
    <t>Tasa Fija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</si>
  <si>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</si>
  <si>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TNA (180 d)</t>
  </si>
  <si>
    <t>Obligaciones Negociables Petroquímica Comodoro Rivadavia S.A. Clase T</t>
  </si>
  <si>
    <t>Dólar MEP - 36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</si>
</sst>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_ &quot;$&quot;\ * #,##0_ ;_ &quot;$&quot;\ * \-#,##0_ ;_ &quot;$&quot;\ * &quot;-&quot;_ ;_ @_ "/>
    <numFmt numFmtId="173" formatCode="_ &quot;$&quot;\ * #,##0.00_ ;_ &quot;$&quot;\ * \-#,##0.0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/>
      <right/>
      <top/>
      <bottom style="hair">
        <color theme="0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166" fontId="5" fillId="0" borderId="0" xfId="0" applyNumberFormat="1" applyFont="1" applyProtection="1">
      <protection hidden="1"/>
    </xf>
    <xf numFmtId="0" fontId="4" fillId="5" borderId="0" xfId="0" applyFont="1" applyFill="1" applyProtection="1">
      <protection hidden="1"/>
    </xf>
    <xf numFmtId="0" fontId="4" fillId="0" borderId="0" xfId="0" applyFont="1"/>
    <xf numFmtId="0" fontId="6" fillId="0" borderId="0" xfId="0" applyFont="1" applyProtection="1">
      <protection hidden="1"/>
    </xf>
    <xf numFmtId="166" fontId="7" fillId="4" borderId="2" xfId="0" applyNumberFormat="1" applyFont="1" applyFill="1" applyBorder="1" applyAlignment="1" applyProtection="1">
      <alignment horizontal="left"/>
      <protection hidden="1"/>
    </xf>
    <xf numFmtId="170" fontId="8" fillId="3" borderId="2" xfId="2" applyNumberFormat="1" applyFont="1" applyFill="1" applyBorder="1" applyProtection="1">
      <protection locked="0"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165" fontId="10" fillId="5" borderId="0" xfId="2" applyFont="1" applyFill="1" applyBorder="1" applyProtection="1">
      <protection hidden="1"/>
    </xf>
    <xf numFmtId="165" fontId="8" fillId="2" borderId="2" xfId="2" applyFont="1" applyFill="1" applyBorder="1" applyProtection="1">
      <protection hidden="1"/>
    </xf>
    <xf numFmtId="10" fontId="5" fillId="0" borderId="0" xfId="0" applyNumberFormat="1" applyFont="1" applyProtection="1">
      <protection hidden="1"/>
    </xf>
    <xf numFmtId="9" fontId="8" fillId="2" borderId="2" xfId="1" applyFont="1" applyFill="1" applyBorder="1" applyProtection="1">
      <protection hidden="1"/>
    </xf>
    <xf numFmtId="0" fontId="11" fillId="5" borderId="0" xfId="0" applyFont="1" applyFill="1" applyAlignment="1" applyProtection="1">
      <alignment horizontal="center"/>
      <protection hidden="1"/>
    </xf>
    <xf numFmtId="0" fontId="12" fillId="0" borderId="0" xfId="0" applyFont="1"/>
    <xf numFmtId="0" fontId="12" fillId="5" borderId="0" xfId="0" applyFont="1" applyFill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6" fontId="13" fillId="0" borderId="1" xfId="0" applyNumberFormat="1" applyFont="1" applyBorder="1" applyAlignment="1" applyProtection="1">
      <alignment horizontal="center" vertical="center" wrapText="1"/>
      <protection hidden="1"/>
    </xf>
    <xf numFmtId="166" fontId="6" fillId="0" borderId="0" xfId="0" applyNumberFormat="1" applyFont="1" applyAlignment="1" applyProtection="1">
      <alignment horizontal="center" vertical="center" wrapTex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7" xfId="4" applyFont="1" applyFill="1" applyBorder="1" applyAlignment="1" applyProtection="1">
      <alignment horizontal="center" vertical="center" wrapText="1"/>
      <protection hidden="1"/>
    </xf>
    <xf numFmtId="0" fontId="13" fillId="5" borderId="0" xfId="0" applyFont="1" applyFill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0" fontId="4" fillId="0" borderId="0" xfId="0" applyNumberFormat="1" applyFont="1" applyProtection="1">
      <protection hidden="1"/>
    </xf>
    <xf numFmtId="167" fontId="5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169" fontId="12" fillId="5" borderId="0" xfId="3" applyNumberFormat="1" applyFont="1" applyFill="1" applyBorder="1" applyAlignment="1" applyProtection="1">
      <alignment horizontal="right" indent="1"/>
      <protection hidden="1"/>
    </xf>
    <xf numFmtId="2" fontId="12" fillId="0" borderId="0" xfId="0" applyNumberFormat="1" applyFont="1" applyAlignment="1">
      <alignment horizontal="right" indent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67" fontId="4" fillId="0" borderId="0" xfId="0" applyNumberFormat="1" applyFont="1" applyProtection="1">
      <protection hidden="1"/>
    </xf>
    <xf numFmtId="170" fontId="4" fillId="0" borderId="14" xfId="0" applyNumberFormat="1" applyFont="1" applyBorder="1"/>
    <xf numFmtId="0" fontId="5" fillId="0" borderId="0" xfId="0" applyFont="1"/>
    <xf numFmtId="166" fontId="5" fillId="0" borderId="0" xfId="0" applyNumberFormat="1" applyFont="1"/>
    <xf numFmtId="0" fontId="4" fillId="5" borderId="0" xfId="0" applyFont="1" applyFill="1"/>
    <xf numFmtId="14" fontId="8" fillId="2" borderId="2" xfId="5" applyNumberFormat="1" applyFont="1" applyFill="1" applyBorder="1" applyProtection="1">
      <protection hidden="1"/>
    </xf>
    <xf numFmtId="171" fontId="5" fillId="2" borderId="0" xfId="0" applyNumberFormat="1" applyFont="1" applyFill="1" applyProtection="1">
      <protection hidden="1"/>
    </xf>
    <xf numFmtId="171" fontId="5" fillId="2" borderId="5" xfId="0" applyNumberFormat="1" applyFont="1" applyFill="1" applyBorder="1" applyAlignment="1" applyProtection="1">
      <alignment horizontal="right" indent="1"/>
      <protection hidden="1"/>
    </xf>
    <xf numFmtId="171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0" fontId="5" fillId="2" borderId="0" xfId="2" applyNumberFormat="1" applyFont="1" applyFill="1" applyBorder="1" applyAlignment="1" applyProtection="1">
      <alignment horizontal="right" indent="1"/>
      <protection hidden="1"/>
    </xf>
    <xf numFmtId="172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0" fontId="14" fillId="5" borderId="0" xfId="0" applyFont="1" applyFill="1" applyAlignment="1" applyProtection="1">
      <alignment vertical="top" wrapText="1"/>
      <protection hidden="1"/>
    </xf>
    <xf numFmtId="173" fontId="5" fillId="2" borderId="0" xfId="0" applyNumberFormat="1" applyFont="1" applyFill="1" applyProtection="1">
      <protection hidden="1"/>
    </xf>
    <xf numFmtId="173" fontId="9" fillId="6" borderId="6" xfId="4" applyNumberFormat="1" applyFont="1" applyFill="1" applyBorder="1" applyAlignment="1" applyProtection="1">
      <alignment horizontal="center" vertical="center" wrapText="1"/>
      <protection hidden="1"/>
    </xf>
    <xf numFmtId="173" fontId="5" fillId="2" borderId="9" xfId="0" applyNumberFormat="1" applyFont="1" applyFill="1" applyBorder="1" applyProtection="1">
      <protection hidden="1"/>
    </xf>
    <xf numFmtId="173" fontId="9" fillId="6" borderId="7" xfId="4" applyNumberFormat="1" applyFont="1" applyFill="1" applyBorder="1" applyAlignment="1" applyProtection="1">
      <alignment horizontal="center" vertical="center" wrapText="1"/>
      <protection hidden="1"/>
    </xf>
    <xf numFmtId="172" fontId="5" fillId="2" borderId="0" xfId="0" applyNumberFormat="1" applyFont="1" applyFill="1" applyProtection="1"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6" borderId="6" xfId="4" applyFont="1" applyFill="1" applyBorder="1" applyAlignment="1" applyProtection="1">
      <alignment horizontal="center" vertical="center" wrapText="1"/>
      <protection hidden="1"/>
    </xf>
    <xf numFmtId="0" fontId="9" fillId="6" borderId="10" xfId="4" applyFont="1" applyFill="1" applyBorder="1" applyAlignment="1" applyProtection="1">
      <alignment horizontal="center" vertical="center" wrapText="1"/>
      <protection hidden="1"/>
    </xf>
    <xf numFmtId="0" fontId="9" fillId="6" borderId="11" xfId="4" applyFont="1" applyFill="1" applyBorder="1" applyAlignment="1" applyProtection="1">
      <alignment horizontal="center" vertical="center" wrapText="1"/>
      <protection hidden="1"/>
    </xf>
    <xf numFmtId="166" fontId="7" fillId="4" borderId="12" xfId="0" applyNumberFormat="1" applyFont="1" applyFill="1" applyBorder="1" applyAlignment="1" applyProtection="1">
      <alignment horizontal="left" vertical="center"/>
      <protection hidden="1"/>
    </xf>
    <xf numFmtId="166" fontId="7" fillId="4" borderId="13" xfId="0" applyNumberFormat="1" applyFont="1" applyFill="1" applyBorder="1" applyAlignment="1" applyProtection="1">
      <alignment horizontal="left" vertical="center"/>
      <protection hidden="1"/>
    </xf>
    <xf numFmtId="10" fontId="8" fillId="3" borderId="12" xfId="1" applyNumberFormat="1" applyFont="1" applyFill="1" applyBorder="1" applyAlignment="1" applyProtection="1">
      <alignment horizontal="right" vertical="center"/>
      <protection locked="0" hidden="1"/>
    </xf>
    <xf numFmtId="10" fontId="8" fillId="3" borderId="13" xfId="1" applyNumberFormat="1" applyFont="1" applyFill="1" applyBorder="1" applyAlignment="1" applyProtection="1">
      <alignment horizontal="right" vertical="center"/>
      <protection locked="0" hidden="1"/>
    </xf>
    <xf numFmtId="0" fontId="9" fillId="4" borderId="3" xfId="0" applyFont="1" applyFill="1" applyBorder="1" applyAlignment="1" applyProtection="1">
      <alignment horizontal="right" indent="1"/>
      <protection hidden="1"/>
    </xf>
  </cellXfs>
  <cellStyles count="8">
    <cellStyle name="Millares" xfId="2" builtinId="3"/>
    <cellStyle name="Millares 2" xfId="6" xr:uid="{7991B591-6442-474D-A7CE-578C4E2BF367}"/>
    <cellStyle name="Moneda" xfId="3" builtinId="4"/>
    <cellStyle name="Moneda 2" xfId="7" xr:uid="{595C4577-5BB4-4FAD-B730-32E08108B552}"/>
    <cellStyle name="Normal" xfId="0" builtinId="0"/>
    <cellStyle name="Normal 2" xfId="5" xr:uid="{0B01074C-7661-4AEB-9CBB-47BC7DA4BA55}"/>
    <cellStyle name="Normal_Calculadora Garbarino 45_v1" xfId="4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730252</xdr:colOff>
      <xdr:row>0</xdr:row>
      <xdr:rowOff>145522</xdr:rowOff>
    </xdr:from>
    <xdr:to>
      <xdr:col>5</xdr:col>
      <xdr:colOff>1312864</xdr:colOff>
      <xdr:row>3</xdr:row>
      <xdr:rowOff>133901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25665D2-980F-4A48-88B7-9D8CCB8F8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2" y="145522"/>
          <a:ext cx="1334029" cy="559879"/>
        </a:xfrm>
        <a:prstGeom prst="rect">
          <a:avLst/>
        </a:prstGeom>
      </xdr:spPr>
    </xdr:pic>
    <xdr:clientData/>
  </xdr:twoCellAnchor>
  <xdr:twoCellAnchor editAs="oneCell">
    <xdr:from>
      <xdr:col>10</xdr:col>
      <xdr:colOff>1119188</xdr:colOff>
      <xdr:row>0</xdr:row>
      <xdr:rowOff>101337</xdr:rowOff>
    </xdr:from>
    <xdr:to>
      <xdr:col>11</xdr:col>
      <xdr:colOff>979259</xdr:colOff>
      <xdr:row>3</xdr:row>
      <xdr:rowOff>124660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0162E0-3BA3-A94C-C6A3-FD65A1B1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2355" y="101337"/>
          <a:ext cx="1436988" cy="594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6"/>
  <sheetViews>
    <sheetView showGridLines="0" tabSelected="1" topLeftCell="E1" zoomScale="90" zoomScaleNormal="90" workbookViewId="0">
      <selection activeCell="G8" sqref="G8"/>
    </sheetView>
  </sheetViews>
  <sheetFormatPr baseColWidth="10" defaultColWidth="9.140625" defaultRowHeight="15" customHeight="1" zeroHeight="1"/>
  <cols>
    <col min="1" max="1" width="9.140625" style="5" customWidth="1"/>
    <col min="2" max="2" width="39" style="5" hidden="1" customWidth="1"/>
    <col min="3" max="3" width="15.85546875" style="5" hidden="1" customWidth="1"/>
    <col min="4" max="4" width="39.140625" style="5" hidden="1" customWidth="1"/>
    <col min="5" max="5" width="11.28515625" style="38" customWidth="1"/>
    <col min="6" max="6" width="37" style="39" customWidth="1"/>
    <col min="7" max="7" width="16.7109375" style="38" bestFit="1" customWidth="1"/>
    <col min="8" max="8" width="13.42578125" style="38" bestFit="1" customWidth="1"/>
    <col min="9" max="9" width="18.28515625" style="38" customWidth="1"/>
    <col min="10" max="10" width="21.28515625" style="38" bestFit="1" customWidth="1"/>
    <col min="11" max="11" width="23.7109375" style="38" bestFit="1" customWidth="1"/>
    <col min="12" max="12" width="17.42578125" style="38" bestFit="1" customWidth="1"/>
    <col min="13" max="13" width="9.42578125" style="40" customWidth="1"/>
    <col min="14" max="14" width="11.42578125" style="5" hidden="1" customWidth="1"/>
    <col min="15" max="16" width="9.140625" style="5" hidden="1" customWidth="1"/>
    <col min="17" max="17" width="9.85546875" style="5" hidden="1" customWidth="1"/>
    <col min="18" max="18" width="9.140625" style="5" hidden="1" customWidth="1"/>
    <col min="19" max="16384" width="9.140625" style="5"/>
  </cols>
  <sheetData>
    <row r="1" spans="1:17">
      <c r="A1" s="1"/>
      <c r="B1" s="1"/>
      <c r="C1" s="1"/>
      <c r="D1" s="1"/>
      <c r="E1" s="2"/>
      <c r="F1" s="3"/>
      <c r="G1" s="2"/>
      <c r="H1" s="2"/>
      <c r="I1" s="2"/>
      <c r="J1" s="2"/>
      <c r="K1" s="2"/>
      <c r="L1" s="2"/>
      <c r="M1" s="4"/>
    </row>
    <row r="2" spans="1:17">
      <c r="A2" s="1"/>
      <c r="B2" s="1"/>
      <c r="C2" s="1"/>
      <c r="D2" s="1"/>
      <c r="E2" s="2"/>
      <c r="F2" s="3"/>
      <c r="G2" s="2"/>
      <c r="H2" s="2"/>
      <c r="I2" s="2"/>
      <c r="J2" s="2"/>
      <c r="K2" s="2"/>
      <c r="L2" s="2"/>
      <c r="M2" s="4"/>
    </row>
    <row r="3" spans="1:17">
      <c r="A3" s="1"/>
      <c r="B3" s="1"/>
      <c r="C3" s="1"/>
      <c r="D3" s="1"/>
      <c r="E3" s="2"/>
      <c r="F3" s="3"/>
      <c r="G3" s="2"/>
      <c r="H3" s="2"/>
      <c r="I3" s="2"/>
      <c r="J3" s="2"/>
      <c r="K3" s="2"/>
      <c r="L3" s="2"/>
      <c r="M3" s="4"/>
    </row>
    <row r="4" spans="1:17">
      <c r="A4" s="1"/>
      <c r="B4" s="1"/>
      <c r="C4" s="1"/>
      <c r="D4" s="1"/>
      <c r="E4" s="2"/>
      <c r="F4" s="3"/>
      <c r="G4" s="2"/>
      <c r="H4" s="2"/>
      <c r="I4" s="2"/>
      <c r="J4" s="2"/>
      <c r="K4" s="2"/>
      <c r="L4" s="2"/>
      <c r="M4" s="4"/>
    </row>
    <row r="5" spans="1:17">
      <c r="A5" s="1"/>
      <c r="B5" s="1"/>
      <c r="C5" s="1"/>
      <c r="D5" s="1"/>
      <c r="E5" s="2"/>
      <c r="F5" s="6" t="s">
        <v>20</v>
      </c>
      <c r="G5" s="6"/>
      <c r="H5" s="6"/>
      <c r="I5" s="6"/>
      <c r="J5" s="2"/>
      <c r="K5" s="2"/>
      <c r="L5" s="2"/>
      <c r="M5" s="4"/>
    </row>
    <row r="6" spans="1:17">
      <c r="A6" s="1"/>
      <c r="B6" s="1"/>
      <c r="C6" s="1"/>
      <c r="D6" s="1"/>
      <c r="E6" s="2"/>
      <c r="F6" s="6" t="s">
        <v>21</v>
      </c>
      <c r="G6" s="2"/>
      <c r="H6" s="2"/>
      <c r="I6" s="2"/>
      <c r="J6" s="2"/>
      <c r="K6" s="2"/>
      <c r="L6" s="2"/>
      <c r="M6" s="4"/>
    </row>
    <row r="7" spans="1:17">
      <c r="A7" s="1"/>
      <c r="B7" s="1"/>
      <c r="C7" s="1"/>
      <c r="D7" s="1"/>
      <c r="E7" s="2"/>
      <c r="F7" s="3"/>
      <c r="G7" s="2"/>
      <c r="H7" s="2"/>
      <c r="I7" s="2"/>
      <c r="J7" s="2"/>
      <c r="K7" s="2"/>
      <c r="L7" s="2"/>
      <c r="M7" s="4"/>
    </row>
    <row r="8" spans="1:17">
      <c r="A8" s="1"/>
      <c r="B8" s="1"/>
      <c r="C8" s="1"/>
      <c r="D8" s="1"/>
      <c r="E8" s="2"/>
      <c r="F8" s="7" t="s">
        <v>11</v>
      </c>
      <c r="G8" s="8">
        <v>100000</v>
      </c>
      <c r="H8" s="2"/>
      <c r="I8" s="2"/>
      <c r="J8" s="62" t="s">
        <v>0</v>
      </c>
      <c r="K8" s="62"/>
      <c r="L8" s="9">
        <f>+XIRR(L14:L20,F14:F20)</f>
        <v>8.6804303526878346E-2</v>
      </c>
      <c r="M8" s="10"/>
    </row>
    <row r="9" spans="1:17">
      <c r="A9" s="1"/>
      <c r="B9" s="1"/>
      <c r="C9" s="1"/>
      <c r="D9" s="1"/>
      <c r="E9" s="2"/>
      <c r="F9" s="7" t="s">
        <v>6</v>
      </c>
      <c r="G9" s="41">
        <v>45859</v>
      </c>
      <c r="H9" s="2"/>
      <c r="I9" s="2"/>
      <c r="J9" s="62" t="s">
        <v>19</v>
      </c>
      <c r="K9" s="62"/>
      <c r="L9" s="9">
        <f>+((1+L8)^(1/2)-1)*2</f>
        <v>8.4998132878663757E-2</v>
      </c>
      <c r="M9" s="11"/>
    </row>
    <row r="10" spans="1:17">
      <c r="A10" s="1"/>
      <c r="B10" s="1"/>
      <c r="C10" s="1"/>
      <c r="D10" s="1"/>
      <c r="E10" s="2"/>
      <c r="F10" s="58" t="s">
        <v>17</v>
      </c>
      <c r="G10" s="60">
        <v>8.5000000000000006E-2</v>
      </c>
      <c r="H10" s="2"/>
      <c r="I10" s="2"/>
      <c r="J10" s="62" t="s">
        <v>2</v>
      </c>
      <c r="K10" s="62"/>
      <c r="L10" s="12">
        <f>+SUM(Q15:Q20)/(365/12)</f>
        <v>32.551348613851758</v>
      </c>
      <c r="M10" s="11"/>
    </row>
    <row r="11" spans="1:17" ht="14.25" customHeight="1">
      <c r="A11" s="1"/>
      <c r="B11" s="1"/>
      <c r="C11" s="1"/>
      <c r="D11" s="1"/>
      <c r="E11" s="2"/>
      <c r="F11" s="59"/>
      <c r="G11" s="61"/>
      <c r="H11" s="13"/>
      <c r="I11" s="6"/>
      <c r="J11" s="62" t="s">
        <v>8</v>
      </c>
      <c r="K11" s="62"/>
      <c r="L11" s="14">
        <f>+N21/G14</f>
        <v>0.99999999605582035</v>
      </c>
      <c r="M11" s="15"/>
      <c r="N11" s="16"/>
    </row>
    <row r="12" spans="1:17" ht="15.75" thickBot="1">
      <c r="A12" s="1"/>
      <c r="B12" s="1"/>
      <c r="C12" s="1"/>
      <c r="D12" s="1"/>
      <c r="E12" s="2"/>
      <c r="F12" s="3"/>
      <c r="G12" s="2"/>
      <c r="H12" s="2"/>
      <c r="I12" s="2"/>
      <c r="J12" s="2"/>
      <c r="K12" s="2"/>
      <c r="L12" s="2"/>
      <c r="M12" s="17"/>
      <c r="N12" s="16"/>
    </row>
    <row r="13" spans="1:17" s="25" customFormat="1" ht="28.5" customHeight="1" thickBot="1">
      <c r="A13" s="18"/>
      <c r="B13" s="19"/>
      <c r="C13" s="19" t="s">
        <v>7</v>
      </c>
      <c r="D13" s="19"/>
      <c r="E13" s="20"/>
      <c r="F13" s="21" t="s">
        <v>3</v>
      </c>
      <c r="G13" s="21" t="s">
        <v>12</v>
      </c>
      <c r="H13" s="21" t="s">
        <v>4</v>
      </c>
      <c r="I13" s="21" t="s">
        <v>13</v>
      </c>
      <c r="J13" s="21" t="s">
        <v>14</v>
      </c>
      <c r="K13" s="21" t="s">
        <v>15</v>
      </c>
      <c r="L13" s="22" t="s">
        <v>16</v>
      </c>
      <c r="M13" s="23"/>
      <c r="N13" s="24" t="s">
        <v>1</v>
      </c>
      <c r="O13" s="24" t="s">
        <v>5</v>
      </c>
      <c r="Q13" s="24" t="s">
        <v>9</v>
      </c>
    </row>
    <row r="14" spans="1:17">
      <c r="A14" s="1"/>
      <c r="B14" s="26">
        <f>+G9</f>
        <v>45859</v>
      </c>
      <c r="C14" s="27">
        <f>+$G$10</f>
        <v>8.5000000000000006E-2</v>
      </c>
      <c r="D14" s="26">
        <f>+B14</f>
        <v>45859</v>
      </c>
      <c r="E14" s="28"/>
      <c r="F14" s="29">
        <f>+G9</f>
        <v>45859</v>
      </c>
      <c r="G14" s="53">
        <f>+G8</f>
        <v>100000</v>
      </c>
      <c r="H14" s="43"/>
      <c r="I14" s="42"/>
      <c r="J14" s="42"/>
      <c r="K14" s="53">
        <f t="shared" ref="K14:K19" si="0">+G14-J14</f>
        <v>100000</v>
      </c>
      <c r="L14" s="51">
        <f>-G14</f>
        <v>-100000</v>
      </c>
      <c r="M14" s="30"/>
      <c r="N14" s="31"/>
      <c r="O14" s="31"/>
    </row>
    <row r="15" spans="1:17">
      <c r="A15" s="1"/>
      <c r="B15" s="26">
        <f>EDATE(B14,6)</f>
        <v>46043</v>
      </c>
      <c r="C15" s="27">
        <f t="shared" ref="C15:C20" si="1">+$G$10</f>
        <v>8.5000000000000006E-2</v>
      </c>
      <c r="D15" s="26">
        <f>+B15</f>
        <v>46043</v>
      </c>
      <c r="E15" s="28"/>
      <c r="F15" s="32">
        <f>+D15</f>
        <v>46043</v>
      </c>
      <c r="G15" s="53">
        <f>+K14</f>
        <v>100000</v>
      </c>
      <c r="H15" s="45">
        <f t="shared" ref="H15:H20" si="2">D15-D14</f>
        <v>184</v>
      </c>
      <c r="I15" s="49">
        <f>+G15*($G$10)*(H15)/365</f>
        <v>4284.9315068493152</v>
      </c>
      <c r="J15" s="42"/>
      <c r="K15" s="53">
        <f t="shared" si="0"/>
        <v>100000</v>
      </c>
      <c r="L15" s="51">
        <f t="shared" ref="L15:L20" si="3">+I15+J15</f>
        <v>4284.9315068493152</v>
      </c>
      <c r="M15" s="30"/>
      <c r="N15" s="33">
        <f>+L15/(1+$L$8)^((O15)/365)</f>
        <v>4108.8439013847137</v>
      </c>
      <c r="O15" s="34">
        <f t="shared" ref="O15:O20" si="4">+F15-$F$14</f>
        <v>184</v>
      </c>
      <c r="Q15" s="35">
        <f t="shared" ref="Q15:Q20" si="5">+(N15/$N$21)*O15</f>
        <v>7.560272808366947</v>
      </c>
    </row>
    <row r="16" spans="1:17">
      <c r="A16" s="1"/>
      <c r="B16" s="26">
        <f t="shared" ref="B16:B20" si="6">EDATE(B15,6)</f>
        <v>46224</v>
      </c>
      <c r="C16" s="27">
        <f t="shared" si="1"/>
        <v>8.5000000000000006E-2</v>
      </c>
      <c r="D16" s="26">
        <f t="shared" ref="D16" si="7">+B16</f>
        <v>46224</v>
      </c>
      <c r="E16" s="28"/>
      <c r="F16" s="32">
        <f>+D16</f>
        <v>46224</v>
      </c>
      <c r="G16" s="53">
        <f>+K15</f>
        <v>100000</v>
      </c>
      <c r="H16" s="45">
        <f t="shared" si="2"/>
        <v>181</v>
      </c>
      <c r="I16" s="49">
        <f>+G16*($G$10)*(H16)/365</f>
        <v>4215.0684931506848</v>
      </c>
      <c r="J16" s="42"/>
      <c r="K16" s="53">
        <f t="shared" si="0"/>
        <v>100000</v>
      </c>
      <c r="L16" s="51">
        <f t="shared" si="3"/>
        <v>4215.0684931506848</v>
      </c>
      <c r="M16" s="30"/>
      <c r="N16" s="33">
        <f t="shared" ref="N16:N19" si="8">+L16/(1+$L$8)^((O16)/365)</f>
        <v>3878.4061486249348</v>
      </c>
      <c r="O16" s="34">
        <f t="shared" si="4"/>
        <v>365</v>
      </c>
      <c r="Q16" s="35">
        <f t="shared" si="5"/>
        <v>14.156182498315538</v>
      </c>
    </row>
    <row r="17" spans="1:17">
      <c r="A17" s="1"/>
      <c r="B17" s="26">
        <f t="shared" si="6"/>
        <v>46408</v>
      </c>
      <c r="C17" s="27">
        <f t="shared" si="1"/>
        <v>8.5000000000000006E-2</v>
      </c>
      <c r="D17" s="26">
        <f>+B17</f>
        <v>46408</v>
      </c>
      <c r="E17" s="28"/>
      <c r="F17" s="32">
        <f>+D17</f>
        <v>46408</v>
      </c>
      <c r="G17" s="53">
        <f>+K16</f>
        <v>100000</v>
      </c>
      <c r="H17" s="45">
        <f t="shared" si="2"/>
        <v>184</v>
      </c>
      <c r="I17" s="49">
        <f>+G17*($G$10)*(H17)/365</f>
        <v>4284.9315068493152</v>
      </c>
      <c r="J17" s="42"/>
      <c r="K17" s="53">
        <f t="shared" si="0"/>
        <v>100000</v>
      </c>
      <c r="L17" s="51">
        <f t="shared" si="3"/>
        <v>4284.9315068493152</v>
      </c>
      <c r="M17" s="30"/>
      <c r="N17" s="33">
        <f t="shared" si="8"/>
        <v>3780.66583657312</v>
      </c>
      <c r="O17" s="34">
        <f t="shared" si="4"/>
        <v>549</v>
      </c>
      <c r="Q17" s="35">
        <f t="shared" si="5"/>
        <v>20.755855524651249</v>
      </c>
    </row>
    <row r="18" spans="1:17">
      <c r="A18" s="1"/>
      <c r="B18" s="26">
        <f t="shared" si="6"/>
        <v>46589</v>
      </c>
      <c r="C18" s="27">
        <f t="shared" si="1"/>
        <v>8.5000000000000006E-2</v>
      </c>
      <c r="D18" s="26">
        <f>+B18</f>
        <v>46589</v>
      </c>
      <c r="E18" s="28"/>
      <c r="F18" s="32">
        <f t="shared" ref="F18:F19" si="9">+D18</f>
        <v>46589</v>
      </c>
      <c r="G18" s="53">
        <f t="shared" ref="G18:G19" si="10">+K17</f>
        <v>100000</v>
      </c>
      <c r="H18" s="45">
        <f t="shared" si="2"/>
        <v>181</v>
      </c>
      <c r="I18" s="49">
        <f t="shared" ref="I18:I19" si="11">+G18*($G$10)*(H18)/365</f>
        <v>4215.0684931506848</v>
      </c>
      <c r="J18" s="42"/>
      <c r="K18" s="53">
        <f t="shared" si="0"/>
        <v>100000</v>
      </c>
      <c r="L18" s="51">
        <f t="shared" si="3"/>
        <v>4215.0684931506848</v>
      </c>
      <c r="M18" s="30"/>
      <c r="N18" s="33">
        <f t="shared" si="8"/>
        <v>3568.6334108530841</v>
      </c>
      <c r="O18" s="34">
        <f t="shared" si="4"/>
        <v>730</v>
      </c>
      <c r="Q18" s="35">
        <f t="shared" si="5"/>
        <v>26.051024001977435</v>
      </c>
    </row>
    <row r="19" spans="1:17">
      <c r="A19" s="1"/>
      <c r="B19" s="26">
        <f t="shared" si="6"/>
        <v>46773</v>
      </c>
      <c r="C19" s="27">
        <f t="shared" si="1"/>
        <v>8.5000000000000006E-2</v>
      </c>
      <c r="D19" s="26">
        <f>+B19</f>
        <v>46773</v>
      </c>
      <c r="E19" s="28"/>
      <c r="F19" s="32">
        <f t="shared" si="9"/>
        <v>46773</v>
      </c>
      <c r="G19" s="53">
        <f t="shared" si="10"/>
        <v>100000</v>
      </c>
      <c r="H19" s="45">
        <f t="shared" si="2"/>
        <v>184</v>
      </c>
      <c r="I19" s="49">
        <f t="shared" si="11"/>
        <v>4284.9315068493152</v>
      </c>
      <c r="J19" s="53"/>
      <c r="K19" s="53">
        <f t="shared" si="0"/>
        <v>100000</v>
      </c>
      <c r="L19" s="51">
        <f t="shared" si="3"/>
        <v>4284.9315068493152</v>
      </c>
      <c r="M19" s="30"/>
      <c r="N19" s="33">
        <f t="shared" si="8"/>
        <v>3478.6997293847376</v>
      </c>
      <c r="O19" s="34">
        <f t="shared" si="4"/>
        <v>914</v>
      </c>
      <c r="Q19" s="35">
        <f t="shared" si="5"/>
        <v>31.795315651982936</v>
      </c>
    </row>
    <row r="20" spans="1:17" ht="15.75" thickBot="1">
      <c r="A20" s="1"/>
      <c r="B20" s="26">
        <f t="shared" si="6"/>
        <v>46955</v>
      </c>
      <c r="C20" s="27">
        <f t="shared" si="1"/>
        <v>8.5000000000000006E-2</v>
      </c>
      <c r="D20" s="26">
        <f>+B20</f>
        <v>46955</v>
      </c>
      <c r="E20" s="28"/>
      <c r="F20" s="32">
        <f t="shared" ref="F20" si="12">+D20</f>
        <v>46955</v>
      </c>
      <c r="G20" s="53">
        <f t="shared" ref="G20" si="13">+K19</f>
        <v>100000</v>
      </c>
      <c r="H20" s="45">
        <f t="shared" si="2"/>
        <v>182</v>
      </c>
      <c r="I20" s="49">
        <f t="shared" ref="I20" si="14">+G20*($G$10)*(H20)/365</f>
        <v>4238.3561643835619</v>
      </c>
      <c r="J20" s="53">
        <f>G8</f>
        <v>100000</v>
      </c>
      <c r="K20" s="53">
        <f t="shared" ref="K20" si="15">+G20-J20</f>
        <v>0</v>
      </c>
      <c r="L20" s="51">
        <f t="shared" si="3"/>
        <v>104238.35616438356</v>
      </c>
      <c r="M20" s="30"/>
      <c r="N20" s="33">
        <f>+L20/(1+$L$8)^((O20)/365)</f>
        <v>81184.75057876145</v>
      </c>
      <c r="O20" s="34">
        <f t="shared" si="4"/>
        <v>1096</v>
      </c>
      <c r="Q20" s="35">
        <f t="shared" si="5"/>
        <v>889.78486985269683</v>
      </c>
    </row>
    <row r="21" spans="1:17" ht="15.75" thickBot="1">
      <c r="A21" s="1"/>
      <c r="B21" s="36"/>
      <c r="C21" s="27"/>
      <c r="D21" s="1"/>
      <c r="E21" s="2"/>
      <c r="F21" s="55" t="s">
        <v>10</v>
      </c>
      <c r="G21" s="56"/>
      <c r="H21" s="57"/>
      <c r="I21" s="50">
        <f>SUM(I14:I20)</f>
        <v>25523.28767123288</v>
      </c>
      <c r="J21" s="46">
        <f>SUM(J14:J20)</f>
        <v>100000</v>
      </c>
      <c r="K21" s="44"/>
      <c r="L21" s="52">
        <f>SUM(L14:L20)</f>
        <v>25523.287671232873</v>
      </c>
      <c r="M21" s="4"/>
      <c r="N21" s="37">
        <f>SUM(N15:N20)</f>
        <v>99999.999605582037</v>
      </c>
    </row>
    <row r="22" spans="1:17" ht="15" customHeight="1">
      <c r="A22" s="1"/>
      <c r="B22" s="1"/>
      <c r="C22" s="1"/>
      <c r="D22" s="1"/>
      <c r="E22" s="2"/>
      <c r="F22" s="3"/>
      <c r="G22" s="2"/>
      <c r="H22" s="2"/>
      <c r="I22" s="2"/>
      <c r="J22" s="2"/>
      <c r="K22" s="2"/>
      <c r="L22" s="2"/>
      <c r="M22" s="4"/>
    </row>
    <row r="23" spans="1:17" ht="21.75" customHeight="1">
      <c r="F23" s="54" t="s">
        <v>18</v>
      </c>
      <c r="G23" s="54"/>
      <c r="H23" s="54"/>
      <c r="I23" s="54"/>
      <c r="J23" s="54"/>
      <c r="K23" s="54"/>
      <c r="L23" s="54"/>
      <c r="M23" s="48"/>
      <c r="N23" s="47"/>
      <c r="O23" s="47"/>
      <c r="P23" s="47"/>
    </row>
    <row r="24" spans="1:17" ht="21.75" customHeight="1">
      <c r="F24" s="54"/>
      <c r="G24" s="54"/>
      <c r="H24" s="54"/>
      <c r="I24" s="54"/>
      <c r="J24" s="54"/>
      <c r="K24" s="54"/>
      <c r="L24" s="54"/>
      <c r="M24" s="48"/>
      <c r="N24" s="47"/>
      <c r="O24" s="47"/>
      <c r="P24" s="47"/>
    </row>
    <row r="25" spans="1:17" ht="15" customHeight="1"/>
    <row r="26" spans="1:17" ht="15" customHeight="1"/>
    <row r="27" spans="1:17" ht="15" customHeight="1"/>
    <row r="28" spans="1:17" ht="15" customHeight="1"/>
    <row r="29" spans="1:17" ht="15" customHeight="1"/>
    <row r="30" spans="1:17" ht="15" customHeight="1"/>
    <row r="31" spans="1:17" ht="15" customHeight="1"/>
    <row r="32" spans="1:1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</sheetData>
  <sheetProtection algorithmName="SHA-512" hashValue="QiEX3TaPcdCvYeQ0TPvmvI8G6gidimjnlgNaPqa/nNj1Jnv5tK+kSiPH5RBP2XLKmBliVxjySr32c2bYCHKDuA==" saltValue="k1qNBsD2OLAbs4HAZzyw3Q==" spinCount="100000" sheet="1" selectLockedCells="1"/>
  <mergeCells count="8">
    <mergeCell ref="F23:L24"/>
    <mergeCell ref="F21:H21"/>
    <mergeCell ref="F10:F11"/>
    <mergeCell ref="G10:G11"/>
    <mergeCell ref="J8:K8"/>
    <mergeCell ref="J9:K9"/>
    <mergeCell ref="J10:K10"/>
    <mergeCell ref="J11:K11"/>
  </mergeCells>
  <pageMargins left="0.39370078740157483" right="0.39370078740157483" top="0.39370078740157483" bottom="0.39370078740157483" header="0" footer="0"/>
  <pageSetup paperSize="9" scale="86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PCR Clase T</vt:lpstr>
      <vt:lpstr>'ON PCR Clase T'!Área_de_impresión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2025-07-16T13:38:12Z</dcterms:modified>
</cp:coreProperties>
</file>