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360 Energy SA\Clase 5\"/>
    </mc:Choice>
  </mc:AlternateContent>
  <xr:revisionPtr revIDLastSave="0" documentId="13_ncr:1_{6661E973-B2A8-4EF0-BEF8-27021CB48D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lase 5" sheetId="18" r:id="rId1"/>
  </sheets>
  <definedNames>
    <definedName name="_xlnm.Print_Area" localSheetId="0">'Clase 5'!$A$4:$P$21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8" l="1"/>
  <c r="L11" i="18"/>
  <c r="Q17" i="18"/>
  <c r="Q18" i="18"/>
  <c r="Q19" i="18"/>
  <c r="Q20" i="18"/>
  <c r="Q21" i="18"/>
  <c r="Q22" i="18"/>
  <c r="Q23" i="18"/>
  <c r="Q24" i="18"/>
  <c r="Q25" i="18"/>
  <c r="Q26" i="18"/>
  <c r="O17" i="18"/>
  <c r="O18" i="18"/>
  <c r="O19" i="18"/>
  <c r="O20" i="18"/>
  <c r="O21" i="18"/>
  <c r="O22" i="18"/>
  <c r="N17" i="18"/>
  <c r="N18" i="18"/>
  <c r="N19" i="18"/>
  <c r="N20" i="18"/>
  <c r="N21" i="18"/>
  <c r="N22" i="18"/>
  <c r="D22" i="18"/>
  <c r="D17" i="18"/>
  <c r="D18" i="18"/>
  <c r="D19" i="18"/>
  <c r="D20" i="18"/>
  <c r="D21" i="18"/>
  <c r="F21" i="18" s="1"/>
  <c r="F22" i="18"/>
  <c r="F19" i="18"/>
  <c r="F18" i="18"/>
  <c r="H16" i="18"/>
  <c r="D16" i="18"/>
  <c r="F16" i="18" s="1"/>
  <c r="B17" i="18"/>
  <c r="B18" i="18"/>
  <c r="B19" i="18" s="1"/>
  <c r="B20" i="18" s="1"/>
  <c r="B21" i="18" s="1"/>
  <c r="B22" i="18" s="1"/>
  <c r="F15" i="18"/>
  <c r="H18" i="18"/>
  <c r="D15" i="18"/>
  <c r="J22" i="18"/>
  <c r="K16" i="18"/>
  <c r="G17" i="18"/>
  <c r="L23" i="18"/>
  <c r="L24" i="18"/>
  <c r="L25" i="18"/>
  <c r="L26" i="18"/>
  <c r="K23" i="18"/>
  <c r="K24" i="18"/>
  <c r="K25" i="18"/>
  <c r="K26" i="18"/>
  <c r="G16" i="18"/>
  <c r="C17" i="18"/>
  <c r="C18" i="18"/>
  <c r="C19" i="18"/>
  <c r="C20" i="18"/>
  <c r="C21" i="18"/>
  <c r="C22" i="18"/>
  <c r="I18" i="18" l="1"/>
  <c r="L18" i="18" s="1"/>
  <c r="H17" i="18"/>
  <c r="F17" i="18"/>
  <c r="I17" i="18"/>
  <c r="L17" i="18" s="1"/>
  <c r="K17" i="18"/>
  <c r="G18" i="18" s="1"/>
  <c r="K18" i="18" s="1"/>
  <c r="G19" i="18" s="1"/>
  <c r="C15" i="18"/>
  <c r="J27" i="18"/>
  <c r="C16" i="18"/>
  <c r="K15" i="18"/>
  <c r="G15" i="18"/>
  <c r="L15" i="18" s="1"/>
  <c r="B15" i="18"/>
  <c r="H20" i="18" l="1"/>
  <c r="H19" i="18"/>
  <c r="I19" i="18" s="1"/>
  <c r="L19" i="18" s="1"/>
  <c r="K19" i="18"/>
  <c r="G20" i="18" s="1"/>
  <c r="O16" i="18"/>
  <c r="I16" i="18"/>
  <c r="F20" i="18" l="1"/>
  <c r="K20" i="18"/>
  <c r="G21" i="18" s="1"/>
  <c r="I20" i="18"/>
  <c r="L20" i="18" s="1"/>
  <c r="L16" i="18"/>
  <c r="H22" i="18" l="1"/>
  <c r="H21" i="18"/>
  <c r="K21" i="18"/>
  <c r="G22" i="18" s="1"/>
  <c r="I21" i="18"/>
  <c r="L21" i="18" s="1"/>
  <c r="K22" i="18" l="1"/>
  <c r="I22" i="18"/>
  <c r="I27" i="18" l="1"/>
  <c r="L22" i="18"/>
  <c r="L27" i="18" l="1"/>
  <c r="L9" i="18"/>
  <c r="L10" i="18" l="1"/>
  <c r="N16" i="18"/>
  <c r="N27" i="18" l="1"/>
  <c r="Q16" i="18" l="1"/>
</calcChain>
</file>

<file path=xl/sharedStrings.xml><?xml version="1.0" encoding="utf-8"?>
<sst xmlns="http://schemas.openxmlformats.org/spreadsheetml/2006/main" count="22" uniqueCount="22">
  <si>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</si>
  <si>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</si>
  <si>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</si>
  <si>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</si>
  <si>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</si>
  <si>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</si>
  <si>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</si>
  <si>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</si>
  <si>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</si>
  <si>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</si>
  <si>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</si>
  <si>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TNA (90 d)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</si>
  <si>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</si>
  <si>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VN (USD)</t>
  </si>
  <si>
    <t>Tasa a Licitar</t>
  </si>
  <si>
    <t>Capital (USD)</t>
  </si>
  <si>
    <t>Intereses (USD)</t>
  </si>
  <si>
    <t>Amortización (USD)</t>
  </si>
  <si>
    <t>Capital Residual (USD)</t>
  </si>
  <si>
    <t>Flujo (USD)</t>
  </si>
  <si>
    <t>6 meses</t>
  </si>
  <si>
    <t>Obligaciones Negociables 360 Energy Solar S.A. Clase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</si>
</sst>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4" formatCode="_ &quot;$&quot;\ * #,##0_ ;_ &quot;$&quot;\ * \-#,##0_ ;_ &quot;$&quot;\ * &quot;-&quot;_ ;_ @_ "/>
    <numFmt numFmtId="175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4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4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5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4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170" fontId="12" fillId="0" borderId="0" xfId="5" applyNumberFormat="1" applyFont="1" applyAlignment="1" applyProtection="1"/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167" fontId="4" fillId="0" borderId="0" xfId="0" applyNumberFormat="1" applyFont="1"/>
    <xf numFmtId="165" fontId="4" fillId="0" borderId="0" xfId="2" applyFont="1"/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C64C21-F24A-4998-B5E7-970928672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59236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0</xdr:row>
      <xdr:rowOff>0</xdr:rowOff>
    </xdr:from>
    <xdr:to>
      <xdr:col>5</xdr:col>
      <xdr:colOff>1885950</xdr:colOff>
      <xdr:row>3</xdr:row>
      <xdr:rowOff>170877</xdr:rowOff>
    </xdr:to>
    <xdr:pic>
      <xdr:nvPicPr>
        <xdr:cNvPr id="4" name="Picture 4" descr="A picture containing text, clipart&#10;&#10;Description automatically generated">
          <a:extLst>
            <a:ext uri="{FF2B5EF4-FFF2-40B4-BE49-F238E27FC236}">
              <a16:creationId xmlns:a16="http://schemas.microsoft.com/office/drawing/2014/main" id="{ECEB3FD4-15C5-45C6-823F-3142414D8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6700" y="0"/>
          <a:ext cx="1885950" cy="742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BA53-AA82-488D-A52F-524744DCEAA8}">
  <sheetPr>
    <pageSetUpPr fitToPage="1"/>
  </sheetPr>
  <dimension ref="A1:CV56"/>
  <sheetViews>
    <sheetView showGridLines="0" tabSelected="1" zoomScaleNormal="10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4.5703125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6" width="11.42578125" style="20" hidden="1" customWidth="1" outlineLevel="1" collapsed="1"/>
    <col min="97" max="97" width="11.42578125" style="20" hidden="1" customWidth="1" outlineLevel="1"/>
    <col min="98" max="98" width="0" style="20" hidden="1" customWidth="1" outlineLevel="1" collapsed="1"/>
    <col min="99" max="99" width="0" style="20" hidden="1" customWidth="1" outlineLevel="1"/>
    <col min="100" max="100" width="11.42578125" style="20" outlineLevel="1" collapsed="1"/>
    <col min="101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21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20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13</v>
      </c>
      <c r="G9" s="23">
        <v>100</v>
      </c>
      <c r="H9" s="16"/>
      <c r="I9" s="16"/>
      <c r="J9" s="59" t="s">
        <v>0</v>
      </c>
      <c r="K9" s="59"/>
      <c r="L9" s="3">
        <f>+XIRR(L15:L22,F15:F22)</f>
        <v>8.9137884974479678E-2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v>45721</v>
      </c>
      <c r="H10" s="16"/>
      <c r="I10" s="16"/>
      <c r="J10" s="59" t="s">
        <v>11</v>
      </c>
      <c r="K10" s="59"/>
      <c r="L10" s="3">
        <f>+NOMINAL(L9,4)</f>
        <v>8.6304327390259061E-2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14</v>
      </c>
      <c r="G11" s="56">
        <v>8.7499999999999994E-2</v>
      </c>
      <c r="H11" s="16"/>
      <c r="I11" s="16"/>
      <c r="J11" s="59" t="s">
        <v>2</v>
      </c>
      <c r="K11" s="59"/>
      <c r="L11" s="26">
        <f>+SUM(Q16:Q22)/(365/12)</f>
        <v>27.765525259954959</v>
      </c>
      <c r="M11" s="25"/>
      <c r="N11" s="19"/>
      <c r="O11" s="19"/>
      <c r="P11" s="19"/>
      <c r="Q11" s="19"/>
      <c r="R11" s="19"/>
    </row>
    <row r="12" spans="2:18">
      <c r="E12" s="16"/>
      <c r="F12" s="17"/>
      <c r="G12" s="16"/>
      <c r="H12" s="30"/>
      <c r="I12" s="21"/>
      <c r="J12" s="59" t="s">
        <v>8</v>
      </c>
      <c r="K12" s="59"/>
      <c r="L12" s="3">
        <f>+N27/G15</f>
        <v>0.99999999499007131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0" t="s">
        <v>15</v>
      </c>
      <c r="H14" s="50" t="s">
        <v>4</v>
      </c>
      <c r="I14" s="50" t="s">
        <v>16</v>
      </c>
      <c r="J14" s="50" t="s">
        <v>17</v>
      </c>
      <c r="K14" s="50" t="s">
        <v>18</v>
      </c>
      <c r="L14" s="51" t="s">
        <v>19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45721</v>
      </c>
      <c r="C15" s="52">
        <f>+$G$11+$G$12</f>
        <v>8.7499999999999994E-2</v>
      </c>
      <c r="D15" s="7">
        <f>+G10</f>
        <v>45721</v>
      </c>
      <c r="E15" s="40"/>
      <c r="F15" s="8">
        <f>+G10</f>
        <v>45721</v>
      </c>
      <c r="G15" s="49">
        <f>+G9</f>
        <v>100</v>
      </c>
      <c r="H15" s="45"/>
      <c r="I15" s="44"/>
      <c r="J15" s="44"/>
      <c r="K15" s="49">
        <f t="shared" ref="K15:K26" si="0">+G15-J15</f>
        <v>100</v>
      </c>
      <c r="L15" s="46">
        <f>-G15</f>
        <v>-100</v>
      </c>
      <c r="M15" s="41"/>
      <c r="N15" s="9"/>
      <c r="O15" s="9"/>
      <c r="P15" s="1"/>
      <c r="Q15" s="1"/>
      <c r="R15" s="19"/>
    </row>
    <row r="16" spans="2:18">
      <c r="B16" s="7">
        <v>46086</v>
      </c>
      <c r="C16" s="52">
        <f t="shared" ref="C16:C26" si="1">+$G$11+$G$12</f>
        <v>8.7499999999999994E-2</v>
      </c>
      <c r="D16" s="7">
        <f>+B16</f>
        <v>46086</v>
      </c>
      <c r="E16" s="40"/>
      <c r="F16" s="11">
        <f t="shared" ref="F16:F22" si="2">+D16</f>
        <v>46086</v>
      </c>
      <c r="G16" s="49">
        <f>+K15</f>
        <v>100</v>
      </c>
      <c r="H16" s="48">
        <f>+D16-B15</f>
        <v>365</v>
      </c>
      <c r="I16" s="44">
        <f>+G16*($G$11+$G$12)*(H16)/365</f>
        <v>8.75</v>
      </c>
      <c r="J16" s="49">
        <v>0</v>
      </c>
      <c r="K16" s="49">
        <f>+G16-J16</f>
        <v>100</v>
      </c>
      <c r="L16" s="46">
        <f>+I16+J16</f>
        <v>8.75</v>
      </c>
      <c r="M16" s="41"/>
      <c r="N16" s="57">
        <f>+L16/(1+$L$9)^((O16)/365)</f>
        <v>8.0338771800276021</v>
      </c>
      <c r="O16" s="12">
        <f>+F16-$F$15</f>
        <v>365</v>
      </c>
      <c r="P16" s="1"/>
      <c r="Q16" s="13">
        <f>+(N16/$N$27)*O16</f>
        <v>29.323651854010151</v>
      </c>
      <c r="R16" s="19"/>
    </row>
    <row r="17" spans="2:18">
      <c r="B17" s="7">
        <f>DATE(YEAR(B16), MONTH(B16)+3, DAY(B16))</f>
        <v>46178</v>
      </c>
      <c r="C17" s="52">
        <f>+$G$11+$G$12</f>
        <v>8.7499999999999994E-2</v>
      </c>
      <c r="D17" s="7">
        <f t="shared" ref="D17:D22" si="3">+B17</f>
        <v>46178</v>
      </c>
      <c r="E17" s="40"/>
      <c r="F17" s="11">
        <f t="shared" si="2"/>
        <v>46178</v>
      </c>
      <c r="G17" s="49">
        <f>+K16</f>
        <v>100</v>
      </c>
      <c r="H17" s="48">
        <f>+D17-B16</f>
        <v>92</v>
      </c>
      <c r="I17" s="44">
        <f t="shared" ref="I17:I22" si="4">+G17*($G$11+$G$12)*(H17)/365</f>
        <v>2.2054794520547945</v>
      </c>
      <c r="J17" s="49">
        <v>0</v>
      </c>
      <c r="K17" s="49">
        <f t="shared" si="0"/>
        <v>100</v>
      </c>
      <c r="L17" s="46">
        <f t="shared" ref="L17:L26" si="5">+I17+J17</f>
        <v>2.2054794520547945</v>
      </c>
      <c r="M17" s="41"/>
      <c r="N17" s="57">
        <f t="shared" ref="N17:N22" si="6">+L17/(1+$L$9)^((O17)/365)</f>
        <v>1.9818612078219868</v>
      </c>
      <c r="O17" s="12">
        <f t="shared" ref="O17:O22" si="7">+F17-$F$15</f>
        <v>457</v>
      </c>
      <c r="P17" s="1"/>
      <c r="Q17" s="13">
        <f t="shared" ref="Q17:Q26" si="8">+(N17/$N$27)*O17</f>
        <v>9.0571057651219338</v>
      </c>
      <c r="R17" s="19"/>
    </row>
    <row r="18" spans="2:18">
      <c r="B18" s="7">
        <f t="shared" ref="B18:B22" si="9">DATE(YEAR(B17), MONTH(B17)+3, DAY(B17))</f>
        <v>46270</v>
      </c>
      <c r="C18" s="52">
        <f t="shared" si="1"/>
        <v>8.7499999999999994E-2</v>
      </c>
      <c r="D18" s="7">
        <f t="shared" si="3"/>
        <v>46270</v>
      </c>
      <c r="E18" s="40"/>
      <c r="F18" s="11">
        <f>+D18+2</f>
        <v>46272</v>
      </c>
      <c r="G18" s="49">
        <f t="shared" ref="G17:G22" si="10">+K17</f>
        <v>100</v>
      </c>
      <c r="H18" s="48">
        <f>+D18-B17</f>
        <v>92</v>
      </c>
      <c r="I18" s="44">
        <f t="shared" si="4"/>
        <v>2.2054794520547945</v>
      </c>
      <c r="J18" s="49">
        <v>0</v>
      </c>
      <c r="K18" s="49">
        <f t="shared" si="0"/>
        <v>100</v>
      </c>
      <c r="L18" s="46">
        <f t="shared" si="5"/>
        <v>2.2054794520547945</v>
      </c>
      <c r="M18" s="41"/>
      <c r="N18" s="57">
        <f t="shared" si="6"/>
        <v>1.9387558860901981</v>
      </c>
      <c r="O18" s="12">
        <f t="shared" si="7"/>
        <v>551</v>
      </c>
      <c r="P18" s="1"/>
      <c r="Q18" s="13">
        <f t="shared" si="8"/>
        <v>10.682544985875779</v>
      </c>
      <c r="R18" s="19"/>
    </row>
    <row r="19" spans="2:18">
      <c r="B19" s="7">
        <f t="shared" si="9"/>
        <v>46361</v>
      </c>
      <c r="C19" s="52">
        <f t="shared" si="1"/>
        <v>8.7499999999999994E-2</v>
      </c>
      <c r="D19" s="7">
        <f t="shared" si="3"/>
        <v>46361</v>
      </c>
      <c r="E19" s="40"/>
      <c r="F19" s="11">
        <f>+D19+2</f>
        <v>46363</v>
      </c>
      <c r="G19" s="49">
        <f t="shared" si="10"/>
        <v>100</v>
      </c>
      <c r="H19" s="48">
        <f t="shared" ref="H17:H22" si="11">+D19-B18</f>
        <v>91</v>
      </c>
      <c r="I19" s="44">
        <f t="shared" si="4"/>
        <v>2.1815068493150687</v>
      </c>
      <c r="J19" s="49">
        <v>0</v>
      </c>
      <c r="K19" s="49">
        <f t="shared" si="0"/>
        <v>100</v>
      </c>
      <c r="L19" s="46">
        <f t="shared" si="5"/>
        <v>2.1815068493150687</v>
      </c>
      <c r="M19" s="41"/>
      <c r="N19" s="57">
        <f t="shared" si="6"/>
        <v>1.8772900456427009</v>
      </c>
      <c r="O19" s="12">
        <f t="shared" si="7"/>
        <v>642</v>
      </c>
      <c r="P19" s="1"/>
      <c r="Q19" s="13">
        <f t="shared" si="8"/>
        <v>12.052202153406812</v>
      </c>
      <c r="R19" s="19"/>
    </row>
    <row r="20" spans="2:18">
      <c r="B20" s="7">
        <f t="shared" si="9"/>
        <v>46451</v>
      </c>
      <c r="C20" s="52">
        <f t="shared" si="1"/>
        <v>8.7499999999999994E-2</v>
      </c>
      <c r="D20" s="7">
        <f t="shared" si="3"/>
        <v>46451</v>
      </c>
      <c r="E20" s="40"/>
      <c r="F20" s="11">
        <f t="shared" si="2"/>
        <v>46451</v>
      </c>
      <c r="G20" s="49">
        <f t="shared" si="10"/>
        <v>100</v>
      </c>
      <c r="H20" s="48">
        <f t="shared" si="11"/>
        <v>90</v>
      </c>
      <c r="I20" s="44">
        <f t="shared" si="4"/>
        <v>2.1575342465753424</v>
      </c>
      <c r="J20" s="49">
        <v>0</v>
      </c>
      <c r="K20" s="49">
        <f t="shared" si="0"/>
        <v>100</v>
      </c>
      <c r="L20" s="46">
        <f t="shared" si="5"/>
        <v>2.1575342465753424</v>
      </c>
      <c r="M20" s="41"/>
      <c r="N20" s="57">
        <f t="shared" si="6"/>
        <v>1.8188294102353479</v>
      </c>
      <c r="O20" s="12">
        <f t="shared" si="7"/>
        <v>730</v>
      </c>
      <c r="P20" s="1"/>
      <c r="Q20" s="13">
        <f t="shared" si="8"/>
        <v>13.27745476123714</v>
      </c>
      <c r="R20" s="19"/>
    </row>
    <row r="21" spans="2:18">
      <c r="B21" s="7">
        <f t="shared" si="9"/>
        <v>46543</v>
      </c>
      <c r="C21" s="52">
        <f t="shared" si="1"/>
        <v>8.7499999999999994E-2</v>
      </c>
      <c r="D21" s="7">
        <f t="shared" si="3"/>
        <v>46543</v>
      </c>
      <c r="E21" s="40"/>
      <c r="F21" s="11">
        <f>+D21+2</f>
        <v>46545</v>
      </c>
      <c r="G21" s="49">
        <f t="shared" si="10"/>
        <v>100</v>
      </c>
      <c r="H21" s="48">
        <f t="shared" si="11"/>
        <v>92</v>
      </c>
      <c r="I21" s="44">
        <f t="shared" si="4"/>
        <v>2.2054794520547945</v>
      </c>
      <c r="J21" s="49">
        <v>0</v>
      </c>
      <c r="K21" s="49">
        <f t="shared" si="0"/>
        <v>100</v>
      </c>
      <c r="L21" s="46">
        <f t="shared" si="5"/>
        <v>2.2054794520547945</v>
      </c>
      <c r="M21" s="41"/>
      <c r="N21" s="57">
        <f t="shared" si="6"/>
        <v>1.8188093506877345</v>
      </c>
      <c r="O21" s="12">
        <f t="shared" si="7"/>
        <v>824</v>
      </c>
      <c r="P21" s="1"/>
      <c r="Q21" s="13">
        <f t="shared" si="8"/>
        <v>14.986989124750679</v>
      </c>
      <c r="R21" s="19"/>
    </row>
    <row r="22" spans="2:18" ht="15.75" thickBot="1">
      <c r="B22" s="7">
        <f t="shared" si="9"/>
        <v>46635</v>
      </c>
      <c r="C22" s="52">
        <f t="shared" si="1"/>
        <v>8.7499999999999994E-2</v>
      </c>
      <c r="D22" s="7">
        <f>+B22+1</f>
        <v>46636</v>
      </c>
      <c r="E22" s="40"/>
      <c r="F22" s="11">
        <f>+D22</f>
        <v>46636</v>
      </c>
      <c r="G22" s="49">
        <f t="shared" si="10"/>
        <v>100</v>
      </c>
      <c r="H22" s="48">
        <f t="shared" si="11"/>
        <v>93</v>
      </c>
      <c r="I22" s="44">
        <f t="shared" si="4"/>
        <v>2.2294520547945207</v>
      </c>
      <c r="J22" s="49">
        <f>$G$9*1</f>
        <v>100</v>
      </c>
      <c r="K22" s="49">
        <f t="shared" si="0"/>
        <v>0</v>
      </c>
      <c r="L22" s="46">
        <f t="shared" si="5"/>
        <v>102.22945205479452</v>
      </c>
      <c r="M22" s="41"/>
      <c r="N22" s="57">
        <f t="shared" si="6"/>
        <v>82.530576418501568</v>
      </c>
      <c r="O22" s="12">
        <f t="shared" si="7"/>
        <v>915</v>
      </c>
      <c r="P22" s="1"/>
      <c r="Q22" s="13">
        <f t="shared" si="8"/>
        <v>755.15477801256088</v>
      </c>
      <c r="R22" s="19"/>
    </row>
    <row r="23" spans="2:18" hidden="1">
      <c r="B23" s="7"/>
      <c r="C23" s="52"/>
      <c r="D23" s="10"/>
      <c r="E23" s="40"/>
      <c r="F23" s="11"/>
      <c r="G23" s="49"/>
      <c r="H23" s="48"/>
      <c r="I23" s="44"/>
      <c r="J23" s="44"/>
      <c r="K23" s="49">
        <f t="shared" si="0"/>
        <v>0</v>
      </c>
      <c r="L23" s="46">
        <f t="shared" si="5"/>
        <v>0</v>
      </c>
      <c r="M23" s="41"/>
      <c r="N23" s="57"/>
      <c r="O23" s="12"/>
      <c r="P23" s="1"/>
      <c r="Q23" s="13">
        <f t="shared" si="8"/>
        <v>0</v>
      </c>
      <c r="R23" s="19"/>
    </row>
    <row r="24" spans="2:18" hidden="1">
      <c r="B24" s="7"/>
      <c r="C24" s="52"/>
      <c r="D24" s="10"/>
      <c r="E24" s="40"/>
      <c r="F24" s="11"/>
      <c r="G24" s="49"/>
      <c r="H24" s="48"/>
      <c r="I24" s="44"/>
      <c r="J24" s="49"/>
      <c r="K24" s="49">
        <f t="shared" si="0"/>
        <v>0</v>
      </c>
      <c r="L24" s="46">
        <f t="shared" si="5"/>
        <v>0</v>
      </c>
      <c r="M24" s="41"/>
      <c r="N24" s="57"/>
      <c r="O24" s="12"/>
      <c r="P24" s="1"/>
      <c r="Q24" s="13">
        <f t="shared" si="8"/>
        <v>0</v>
      </c>
      <c r="R24" s="19"/>
    </row>
    <row r="25" spans="2:18" hidden="1">
      <c r="B25" s="7"/>
      <c r="C25" s="52"/>
      <c r="D25" s="10"/>
      <c r="E25" s="40"/>
      <c r="F25" s="11"/>
      <c r="G25" s="49"/>
      <c r="H25" s="48"/>
      <c r="I25" s="44"/>
      <c r="J25" s="49"/>
      <c r="K25" s="49">
        <f t="shared" si="0"/>
        <v>0</v>
      </c>
      <c r="L25" s="46">
        <f t="shared" si="5"/>
        <v>0</v>
      </c>
      <c r="M25" s="41"/>
      <c r="N25" s="57"/>
      <c r="O25" s="12"/>
      <c r="P25" s="1"/>
      <c r="Q25" s="13">
        <f t="shared" si="8"/>
        <v>0</v>
      </c>
      <c r="R25" s="19"/>
    </row>
    <row r="26" spans="2:18" ht="15.75" hidden="1" thickBot="1">
      <c r="B26" s="7"/>
      <c r="C26" s="52"/>
      <c r="D26" s="10"/>
      <c r="E26" s="40"/>
      <c r="F26" s="11"/>
      <c r="G26" s="49"/>
      <c r="H26" s="48"/>
      <c r="I26" s="44"/>
      <c r="J26" s="49"/>
      <c r="K26" s="49">
        <f t="shared" si="0"/>
        <v>0</v>
      </c>
      <c r="L26" s="46">
        <f t="shared" si="5"/>
        <v>0</v>
      </c>
      <c r="M26" s="41"/>
      <c r="N26" s="57"/>
      <c r="O26" s="12"/>
      <c r="P26" s="1"/>
      <c r="Q26" s="13">
        <f t="shared" si="8"/>
        <v>0</v>
      </c>
      <c r="R26" s="19"/>
    </row>
    <row r="27" spans="2:18" ht="15.75" thickBot="1">
      <c r="B27" s="39"/>
      <c r="C27" s="38"/>
      <c r="D27" s="39"/>
      <c r="E27" s="16"/>
      <c r="F27" s="60" t="s">
        <v>10</v>
      </c>
      <c r="G27" s="61"/>
      <c r="H27" s="61"/>
      <c r="I27" s="53">
        <f>SUM(I16:I23)</f>
        <v>21.934931506849317</v>
      </c>
      <c r="J27" s="54">
        <f>SUM(J16:J23)</f>
        <v>100</v>
      </c>
      <c r="K27" s="53"/>
      <c r="L27" s="55">
        <f>SUM(L15:L23)</f>
        <v>21.934931506849296</v>
      </c>
      <c r="M27" s="42"/>
      <c r="N27" s="14">
        <f>SUM(N16:N23)</f>
        <v>99.999999499007131</v>
      </c>
      <c r="O27" s="1"/>
      <c r="P27" s="1"/>
      <c r="Q27" s="1"/>
      <c r="R27" s="19"/>
    </row>
    <row r="28" spans="2:18">
      <c r="B28" s="20">
        <v>0.97829999999999995</v>
      </c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6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 s="1" customFormat="1" ht="26.25" customHeight="1">
      <c r="C30" s="62"/>
      <c r="D30" s="63"/>
      <c r="E30" s="15"/>
      <c r="F30" s="58" t="s">
        <v>12</v>
      </c>
      <c r="G30" s="58"/>
      <c r="H30" s="58"/>
      <c r="I30" s="58"/>
      <c r="J30" s="58"/>
      <c r="K30" s="58"/>
      <c r="L30" s="58"/>
    </row>
    <row r="31" spans="2:18" s="1" customFormat="1" ht="26.25" customHeight="1">
      <c r="E31" s="15"/>
      <c r="F31" s="58"/>
      <c r="G31" s="58"/>
      <c r="H31" s="58"/>
      <c r="I31" s="58"/>
      <c r="J31" s="58"/>
      <c r="K31" s="58"/>
      <c r="L31" s="58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>
      <c r="E37" s="16"/>
      <c r="F37" s="17"/>
      <c r="G37" s="16"/>
      <c r="H37" s="16"/>
      <c r="I37" s="16"/>
      <c r="J37" s="16"/>
      <c r="K37" s="16"/>
      <c r="L37" s="16"/>
      <c r="M37" s="18"/>
      <c r="N37" s="19"/>
      <c r="O37" s="19"/>
      <c r="P37" s="19"/>
      <c r="Q37" s="19"/>
      <c r="R37" s="19"/>
    </row>
    <row r="38" spans="5:18">
      <c r="E38" s="16"/>
      <c r="F38" s="17"/>
      <c r="G38" s="16"/>
      <c r="H38" s="16"/>
      <c r="I38" s="16"/>
      <c r="J38" s="16"/>
      <c r="K38" s="16"/>
      <c r="L38" s="16"/>
      <c r="M38" s="18"/>
      <c r="N38" s="19"/>
      <c r="O38" s="19"/>
      <c r="P38" s="19"/>
      <c r="Q38" s="19"/>
      <c r="R38" s="19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j4X/zQeRFpECMnzZdoc8senIqbR6yf/JP3otWxDGanIjPHGFgzClPxJRMT50ZG5hCRn/ES19NSh8vTD1AJ1Sbw==" saltValue="vWh5fcSZnUDhiWsfNIAAoQ==" spinCount="100000" sheet="1" selectLockedCells="1"/>
  <mergeCells count="6">
    <mergeCell ref="F30:L31"/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Clase 5</vt:lpstr>
      <vt:lpstr>'Clase 5'!Área_de_impresión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2025-02-27T13:47:45Z</dcterms:modified>
</cp:coreProperties>
</file>