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files1\Compartida\Finanzas Corporativas\EMPRESAS\Angel Estrada y Compania S.A\Clase 14 y 15\"/>
    </mc:Choice>
  </mc:AlternateContent>
  <xr:revisionPtr revIDLastSave="0" documentId="13_ncr:1_{355A788B-976F-4301-BA26-88F9FABFADCA}" xr6:coauthVersionLast="47" xr6:coauthVersionMax="47" xr10:uidLastSave="{00000000-0000-0000-0000-000000000000}"/>
  <bookViews>
    <workbookView xWindow="-120" yWindow="-120" windowWidth="29040" windowHeight="15840" activeTab="1" xr2:uid="{D7FBD7F0-4158-44F8-BAC7-F1D02ACA8CA8}"/>
  </bookViews>
  <sheets>
    <sheet name="ON AESA Clase 14" sheetId="2" r:id="rId1"/>
    <sheet name="ON AESA Clase 15" sheetId="1" r:id="rId2"/>
  </sheets>
  <definedNames>
    <definedName name="_xlnm.Print_Area" localSheetId="0">'ON AESA Clase 14'!$A$4:$Q$19</definedName>
    <definedName name="_xlnm.Print_Area" localSheetId="1">'ON AESA Clase 15'!$A$4:$Q$19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1" l="1"/>
  <c r="J23" i="1"/>
  <c r="J25" i="1" s="1"/>
  <c r="D23" i="1"/>
  <c r="D22" i="1"/>
  <c r="D21" i="1"/>
  <c r="D20" i="1"/>
  <c r="D21" i="2"/>
  <c r="D20" i="2"/>
  <c r="H25" i="1"/>
  <c r="H24" i="1"/>
  <c r="H23" i="1"/>
  <c r="H22" i="1"/>
  <c r="H21" i="1"/>
  <c r="H20" i="1"/>
  <c r="H19" i="1"/>
  <c r="J38" i="1" l="1"/>
  <c r="F23" i="1"/>
  <c r="D19" i="1"/>
  <c r="F22" i="1"/>
  <c r="D24" i="1"/>
  <c r="F24" i="1" s="1"/>
  <c r="D25" i="1"/>
  <c r="F25" i="1" s="1"/>
  <c r="C25" i="1"/>
  <c r="C24" i="1"/>
  <c r="C23" i="1"/>
  <c r="C22" i="1"/>
  <c r="F21" i="1"/>
  <c r="C21" i="1"/>
  <c r="D18" i="2"/>
  <c r="F20" i="2"/>
  <c r="D19" i="2"/>
  <c r="J21" i="2"/>
  <c r="J22" i="2" s="1"/>
  <c r="F21" i="2"/>
  <c r="H21" i="2"/>
  <c r="C21" i="2"/>
  <c r="H20" i="2"/>
  <c r="C20" i="2"/>
  <c r="H19" i="2"/>
  <c r="F19" i="2"/>
  <c r="C19" i="2"/>
  <c r="F18" i="2"/>
  <c r="C18" i="2"/>
  <c r="G17" i="2"/>
  <c r="K17" i="2" s="1"/>
  <c r="G18" i="2" s="1"/>
  <c r="F17" i="2"/>
  <c r="D17" i="2"/>
  <c r="C17" i="2"/>
  <c r="B17" i="2"/>
  <c r="H18" i="2" s="1"/>
  <c r="P18" i="2" l="1"/>
  <c r="P20" i="2"/>
  <c r="P19" i="2"/>
  <c r="P21" i="2"/>
  <c r="K18" i="2"/>
  <c r="G19" i="2" s="1"/>
  <c r="I18" i="2"/>
  <c r="L17" i="2"/>
  <c r="F20" i="1"/>
  <c r="D18" i="1"/>
  <c r="C20" i="1"/>
  <c r="G17" i="1"/>
  <c r="P20" i="1" l="1"/>
  <c r="L18" i="2"/>
  <c r="I19" i="2"/>
  <c r="L19" i="2" s="1"/>
  <c r="K19" i="2"/>
  <c r="G20" i="2" s="1"/>
  <c r="F19" i="1"/>
  <c r="P19" i="1" s="1"/>
  <c r="C19" i="1"/>
  <c r="F18" i="1"/>
  <c r="P18" i="1" s="1"/>
  <c r="C18" i="1"/>
  <c r="K17" i="1"/>
  <c r="G18" i="1" s="1"/>
  <c r="K18" i="1" s="1"/>
  <c r="G19" i="1" s="1"/>
  <c r="F17" i="1"/>
  <c r="D17" i="1"/>
  <c r="B17" i="1" s="1"/>
  <c r="H18" i="1" s="1"/>
  <c r="C17" i="1"/>
  <c r="P21" i="1" l="1"/>
  <c r="P25" i="1"/>
  <c r="P23" i="1"/>
  <c r="P24" i="1"/>
  <c r="P22" i="1"/>
  <c r="K19" i="1"/>
  <c r="G20" i="1" s="1"/>
  <c r="I19" i="1"/>
  <c r="L19" i="1" s="1"/>
  <c r="K20" i="2"/>
  <c r="G21" i="2" s="1"/>
  <c r="I20" i="2"/>
  <c r="L20" i="2" s="1"/>
  <c r="I18" i="1"/>
  <c r="L17" i="1"/>
  <c r="K20" i="1" l="1"/>
  <c r="G21" i="1" s="1"/>
  <c r="I20" i="1"/>
  <c r="L20" i="1" s="1"/>
  <c r="K21" i="2"/>
  <c r="I21" i="2"/>
  <c r="L18" i="1"/>
  <c r="I21" i="1" l="1"/>
  <c r="L21" i="1" s="1"/>
  <c r="K21" i="1"/>
  <c r="G22" i="1" s="1"/>
  <c r="L21" i="2"/>
  <c r="L9" i="2" s="1"/>
  <c r="L10" i="2" s="1"/>
  <c r="I22" i="2"/>
  <c r="K22" i="1" l="1"/>
  <c r="G23" i="1" s="1"/>
  <c r="I22" i="1"/>
  <c r="L22" i="1" s="1"/>
  <c r="L22" i="2"/>
  <c r="I23" i="1" l="1"/>
  <c r="K23" i="1"/>
  <c r="G24" i="1" s="1"/>
  <c r="O18" i="2"/>
  <c r="O19" i="2"/>
  <c r="O20" i="2"/>
  <c r="O21" i="2"/>
  <c r="L23" i="1" l="1"/>
  <c r="K24" i="1"/>
  <c r="G25" i="1" s="1"/>
  <c r="I24" i="1"/>
  <c r="L24" i="1" s="1"/>
  <c r="O22" i="2"/>
  <c r="L12" i="2" s="1"/>
  <c r="K25" i="1" l="1"/>
  <c r="I25" i="1"/>
  <c r="L25" i="1" s="1"/>
  <c r="R21" i="2"/>
  <c r="R19" i="2"/>
  <c r="R18" i="2"/>
  <c r="R20" i="2"/>
  <c r="L9" i="1" l="1"/>
  <c r="O18" i="1" s="1"/>
  <c r="L11" i="2"/>
  <c r="I38" i="1" l="1"/>
  <c r="L38" i="1" l="1"/>
  <c r="O25" i="1" l="1"/>
  <c r="O23" i="1"/>
  <c r="O24" i="1"/>
  <c r="O22" i="1"/>
  <c r="O20" i="1"/>
  <c r="O21" i="1"/>
  <c r="O19" i="1"/>
  <c r="L10" i="1"/>
  <c r="O38" i="1" l="1"/>
  <c r="R25" i="1" s="1"/>
  <c r="R20" i="1"/>
  <c r="R21" i="1" l="1"/>
  <c r="L12" i="1"/>
  <c r="R18" i="1"/>
  <c r="R22" i="1"/>
  <c r="R24" i="1"/>
  <c r="R23" i="1"/>
  <c r="R19" i="1"/>
  <c r="L11" i="1" l="1"/>
</calcChain>
</file>

<file path=xl/sharedStrings.xml><?xml version="1.0" encoding="utf-8"?>
<sst xmlns="http://schemas.openxmlformats.org/spreadsheetml/2006/main" count="46" uniqueCount="25">
  <si>
    <t>VN (AR$)</t>
  </si>
  <si>
    <t>TIR</t>
  </si>
  <si>
    <t>Fecha de Emisión y Liquidación</t>
  </si>
  <si>
    <t>TNA (90 d)</t>
  </si>
  <si>
    <t>Badlar  Proyectada</t>
  </si>
  <si>
    <t>Duration (meses)</t>
  </si>
  <si>
    <t>Margen a Licitar</t>
  </si>
  <si>
    <t>Precio</t>
  </si>
  <si>
    <t>Tasa de cupon</t>
  </si>
  <si>
    <t>Fecha de Pago</t>
  </si>
  <si>
    <t>Capital (AR$)</t>
  </si>
  <si>
    <t>Días Intereses</t>
  </si>
  <si>
    <t>Intereses (AR$)</t>
  </si>
  <si>
    <t>Amortización (AR$)</t>
  </si>
  <si>
    <t>Capital Residual (AR$)</t>
  </si>
  <si>
    <t>Flujo (AR$)</t>
  </si>
  <si>
    <t>VA Flujo</t>
  </si>
  <si>
    <t>Días Flujo</t>
  </si>
  <si>
    <t>Duration</t>
  </si>
  <si>
    <t>Totales</t>
  </si>
  <si>
    <t xml:space="preserve">Esta planilla de cálculo es meramente orientativa y los resultados que esta arroje no serán vinculantes. El Interesado deberá, a los efectos de la suscripción de las Obligaciones Negociables, basarse en sus propios cálculos y evaluación de los Términos y Condiciones de las Obligaciones Negociables descriptos en el Suplemento de Precio que ha tenido a su disposición.
</t>
  </si>
  <si>
    <t>Pesos Badlar - 12 meses</t>
  </si>
  <si>
    <t>ON Ángel Estrada y Compañía S.A. Clase 14</t>
  </si>
  <si>
    <t>ON Ángel Estrada y Compañía S.A. Clase 15</t>
  </si>
  <si>
    <t>Pesos Badlar - 24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</si>
</sst>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[$-C0A]d\-mmm\-yy;@"/>
    <numFmt numFmtId="165" formatCode="_ * #,##0.00_ ;_ * \-#,##0.00_ ;_ * &quot;-&quot;??_ ;_ @_ "/>
    <numFmt numFmtId="166" formatCode="_ * #,##0_ ;_ * \-#,##0_ ;_ * &quot;-&quot;??_ ;_ @_ "/>
    <numFmt numFmtId="167" formatCode="[$-2C0A]dddd\,\ dd&quot; de &quot;mmmm&quot; de &quot;yyyy;@"/>
    <numFmt numFmtId="168" formatCode="_ &quot;$&quot;\ * #,##0.0_ ;_ &quot;$&quot;\ * \-#,##0.0_ ;_ &quot;$&quot;\ * &quot;-&quot;_ ;_ @_ "/>
    <numFmt numFmtId="169" formatCode="_ &quot;$&quot;\ * #,##0.00_ ;_ &quot;$&quot;\ * \-#,##0.00_ ;_ &quot;$&quot;\ * &quot;-&quot;??_ ;_ @_ "/>
    <numFmt numFmtId="170" formatCode="_ &quot;$&quot;\ * #,##0_ ;_ &quot;$&quot;\ * \-#,##0_ ;_ &quot;$&quot;\ * &quot;-&quot;??_ ;_ @_ "/>
    <numFmt numFmtId="171" formatCode="_ * #,##0.0_ ;_ * \-#,##0.0_ ;_ * &quot;-&quot;?_ ;_ @_ "/>
    <numFmt numFmtId="172" formatCode="_-* #,##0_-;\-* #,##0_-;_-* &quot;-&quot;??_-;_-@_-"/>
    <numFmt numFmtId="173" formatCode="0.0000%"/>
    <numFmt numFmtId="174" formatCode="_ &quot;$&quot;\ * #,##0_ ;_ &quot;$&quot;\ * \-#,##0_ ;_ &quot;$&quot;\ * &quot;-&quot;_ ;_ @_ "/>
  </numFmts>
  <fonts count="15">
    <font>
      <sz val="10"/>
      <name val="Arial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name val="Stag Sans Bold"/>
      <family val="2"/>
    </font>
    <font>
      <sz val="11"/>
      <name val="Stag Sans Medium"/>
      <family val="2"/>
    </font>
    <font>
      <b/>
      <sz val="11"/>
      <name val="Stag Sans Medium"/>
    </font>
    <font>
      <sz val="11"/>
      <color indexed="8"/>
      <name val="verdana"/>
      <family val="2"/>
    </font>
    <font>
      <b/>
      <i/>
      <sz val="9"/>
      <color theme="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664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12" fillId="0" borderId="0"/>
    <xf numFmtId="169" fontId="2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2" applyFont="1" applyProtection="1">
      <protection hidden="1"/>
    </xf>
    <xf numFmtId="164" fontId="3" fillId="0" borderId="0" xfId="2" applyNumberFormat="1" applyFont="1" applyProtection="1">
      <protection hidden="1"/>
    </xf>
    <xf numFmtId="0" fontId="4" fillId="2" borderId="0" xfId="2" applyFont="1" applyFill="1" applyProtection="1">
      <protection hidden="1"/>
    </xf>
    <xf numFmtId="0" fontId="4" fillId="0" borderId="0" xfId="2" applyFont="1" applyProtection="1">
      <protection hidden="1"/>
    </xf>
    <xf numFmtId="0" fontId="4" fillId="0" borderId="0" xfId="2" applyFont="1"/>
    <xf numFmtId="0" fontId="5" fillId="0" borderId="0" xfId="2" applyFont="1" applyProtection="1">
      <protection hidden="1"/>
    </xf>
    <xf numFmtId="0" fontId="5" fillId="0" borderId="0" xfId="0" applyFont="1" applyProtection="1">
      <protection hidden="1"/>
    </xf>
    <xf numFmtId="164" fontId="6" fillId="3" borderId="1" xfId="2" applyNumberFormat="1" applyFont="1" applyFill="1" applyBorder="1" applyAlignment="1" applyProtection="1">
      <alignment horizontal="left"/>
      <protection hidden="1"/>
    </xf>
    <xf numFmtId="166" fontId="7" fillId="4" borderId="1" xfId="3" applyNumberFormat="1" applyFont="1" applyFill="1" applyBorder="1" applyProtection="1">
      <protection locked="0" hidden="1"/>
    </xf>
    <xf numFmtId="10" fontId="7" fillId="5" borderId="1" xfId="1" applyNumberFormat="1" applyFont="1" applyFill="1" applyBorder="1" applyProtection="1">
      <protection hidden="1"/>
    </xf>
    <xf numFmtId="10" fontId="8" fillId="2" borderId="0" xfId="1" applyNumberFormat="1" applyFont="1" applyFill="1" applyBorder="1" applyProtection="1">
      <protection hidden="1"/>
    </xf>
    <xf numFmtId="14" fontId="7" fillId="5" borderId="1" xfId="2" applyNumberFormat="1" applyFont="1" applyFill="1" applyBorder="1" applyProtection="1">
      <protection hidden="1"/>
    </xf>
    <xf numFmtId="165" fontId="8" fillId="2" borderId="0" xfId="3" applyFont="1" applyFill="1" applyBorder="1" applyProtection="1">
      <protection hidden="1"/>
    </xf>
    <xf numFmtId="10" fontId="7" fillId="4" borderId="1" xfId="1" applyNumberFormat="1" applyFont="1" applyFill="1" applyBorder="1" applyProtection="1">
      <protection locked="0" hidden="1"/>
    </xf>
    <xf numFmtId="165" fontId="7" fillId="5" borderId="1" xfId="3" applyFont="1" applyFill="1" applyBorder="1" applyProtection="1">
      <protection hidden="1"/>
    </xf>
    <xf numFmtId="10" fontId="3" fillId="0" borderId="0" xfId="2" applyNumberFormat="1" applyFont="1" applyProtection="1">
      <protection hidden="1"/>
    </xf>
    <xf numFmtId="0" fontId="9" fillId="2" borderId="0" xfId="2" applyFont="1" applyFill="1" applyAlignment="1" applyProtection="1">
      <alignment horizontal="center"/>
      <protection hidden="1"/>
    </xf>
    <xf numFmtId="0" fontId="10" fillId="0" borderId="0" xfId="2" applyFont="1" applyProtection="1">
      <protection hidden="1"/>
    </xf>
    <xf numFmtId="0" fontId="4" fillId="2" borderId="0" xfId="2" applyFont="1" applyFill="1"/>
    <xf numFmtId="0" fontId="3" fillId="2" borderId="0" xfId="2" applyFont="1" applyFill="1" applyProtection="1">
      <protection hidden="1"/>
    </xf>
    <xf numFmtId="164" fontId="6" fillId="2" borderId="0" xfId="2" applyNumberFormat="1" applyFont="1" applyFill="1" applyAlignment="1" applyProtection="1">
      <alignment horizontal="left"/>
      <protection hidden="1"/>
    </xf>
    <xf numFmtId="9" fontId="7" fillId="2" borderId="0" xfId="1" applyFont="1" applyFill="1" applyBorder="1" applyProtection="1">
      <protection hidden="1"/>
    </xf>
    <xf numFmtId="10" fontId="3" fillId="2" borderId="0" xfId="2" applyNumberFormat="1" applyFont="1" applyFill="1" applyProtection="1">
      <protection hidden="1"/>
    </xf>
    <xf numFmtId="0" fontId="5" fillId="2" borderId="0" xfId="2" applyFont="1" applyFill="1" applyAlignment="1" applyProtection="1">
      <alignment horizontal="center"/>
      <protection hidden="1"/>
    </xf>
    <xf numFmtId="0" fontId="10" fillId="2" borderId="0" xfId="2" applyFont="1" applyFill="1" applyProtection="1">
      <protection hidden="1"/>
    </xf>
    <xf numFmtId="164" fontId="11" fillId="0" borderId="4" xfId="2" applyNumberFormat="1" applyFont="1" applyBorder="1" applyAlignment="1">
      <alignment horizontal="center" vertical="center" wrapText="1"/>
    </xf>
    <xf numFmtId="164" fontId="5" fillId="0" borderId="0" xfId="2" applyNumberFormat="1" applyFont="1" applyAlignment="1" applyProtection="1">
      <alignment horizontal="center" vertical="center" wrapText="1"/>
      <protection hidden="1"/>
    </xf>
    <xf numFmtId="0" fontId="1" fillId="6" borderId="5" xfId="4" applyFont="1" applyFill="1" applyBorder="1" applyAlignment="1" applyProtection="1">
      <alignment horizontal="center" vertical="center" wrapText="1"/>
      <protection hidden="1"/>
    </xf>
    <xf numFmtId="0" fontId="1" fillId="6" borderId="6" xfId="4" applyFont="1" applyFill="1" applyBorder="1" applyAlignment="1" applyProtection="1">
      <alignment horizontal="center" vertical="center" wrapText="1"/>
      <protection hidden="1"/>
    </xf>
    <xf numFmtId="0" fontId="11" fillId="2" borderId="0" xfId="2" applyFont="1" applyFill="1" applyAlignment="1" applyProtection="1">
      <alignment horizontal="center" vertical="center" wrapText="1"/>
      <protection hidden="1"/>
    </xf>
    <xf numFmtId="0" fontId="11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2" applyFont="1" applyAlignment="1" applyProtection="1">
      <alignment horizontal="center" vertical="center" wrapText="1"/>
      <protection hidden="1"/>
    </xf>
    <xf numFmtId="0" fontId="4" fillId="0" borderId="0" xfId="2" applyFont="1" applyAlignment="1">
      <alignment horizontal="center" vertical="center" wrapText="1"/>
    </xf>
    <xf numFmtId="167" fontId="10" fillId="0" borderId="0" xfId="0" applyNumberFormat="1" applyFont="1" applyProtection="1">
      <protection hidden="1"/>
    </xf>
    <xf numFmtId="9" fontId="4" fillId="0" borderId="0" xfId="2" applyNumberFormat="1" applyFont="1"/>
    <xf numFmtId="167" fontId="3" fillId="0" borderId="0" xfId="2" applyNumberFormat="1" applyFont="1" applyProtection="1">
      <protection hidden="1"/>
    </xf>
    <xf numFmtId="167" fontId="3" fillId="5" borderId="7" xfId="0" applyNumberFormat="1" applyFont="1" applyFill="1" applyBorder="1" applyProtection="1">
      <protection hidden="1"/>
    </xf>
    <xf numFmtId="168" fontId="3" fillId="5" borderId="0" xfId="2" applyNumberFormat="1" applyFont="1" applyFill="1" applyProtection="1">
      <protection hidden="1"/>
    </xf>
    <xf numFmtId="168" fontId="3" fillId="5" borderId="8" xfId="2" applyNumberFormat="1" applyFont="1" applyFill="1" applyBorder="1" applyAlignment="1" applyProtection="1">
      <alignment horizontal="right" indent="1"/>
      <protection hidden="1"/>
    </xf>
    <xf numFmtId="168" fontId="3" fillId="5" borderId="9" xfId="2" applyNumberFormat="1" applyFont="1" applyFill="1" applyBorder="1" applyProtection="1">
      <protection hidden="1"/>
    </xf>
    <xf numFmtId="170" fontId="10" fillId="2" borderId="0" xfId="5" applyNumberFormat="1" applyFont="1" applyFill="1" applyBorder="1" applyAlignment="1" applyProtection="1">
      <alignment horizontal="right" indent="1"/>
      <protection hidden="1"/>
    </xf>
    <xf numFmtId="2" fontId="10" fillId="0" borderId="0" xfId="0" applyNumberFormat="1" applyFont="1" applyAlignment="1">
      <alignment horizontal="right" indent="1"/>
    </xf>
    <xf numFmtId="0" fontId="4" fillId="0" borderId="0" xfId="0" applyFont="1"/>
    <xf numFmtId="167" fontId="10" fillId="2" borderId="0" xfId="0" applyNumberFormat="1" applyFont="1" applyFill="1" applyProtection="1">
      <protection hidden="1"/>
    </xf>
    <xf numFmtId="167" fontId="3" fillId="5" borderId="10" xfId="0" applyNumberFormat="1" applyFont="1" applyFill="1" applyBorder="1" applyProtection="1">
      <protection hidden="1"/>
    </xf>
    <xf numFmtId="166" fontId="10" fillId="0" borderId="0" xfId="3" applyNumberFormat="1" applyFont="1" applyAlignment="1" applyProtection="1"/>
    <xf numFmtId="1" fontId="10" fillId="0" borderId="0" xfId="0" applyNumberFormat="1" applyFont="1" applyAlignment="1">
      <alignment horizontal="right" indent="1"/>
    </xf>
    <xf numFmtId="171" fontId="4" fillId="0" borderId="0" xfId="0" applyNumberFormat="1" applyFont="1"/>
    <xf numFmtId="167" fontId="10" fillId="0" borderId="0" xfId="2" applyNumberFormat="1" applyFont="1"/>
    <xf numFmtId="168" fontId="1" fillId="6" borderId="5" xfId="4" applyNumberFormat="1" applyFont="1" applyFill="1" applyBorder="1" applyAlignment="1" applyProtection="1">
      <alignment horizontal="center" vertical="center" wrapText="1"/>
      <protection hidden="1"/>
    </xf>
    <xf numFmtId="168" fontId="1" fillId="6" borderId="6" xfId="4" applyNumberFormat="1" applyFont="1" applyFill="1" applyBorder="1" applyAlignment="1" applyProtection="1">
      <alignment horizontal="center" vertical="center" wrapText="1"/>
      <protection hidden="1"/>
    </xf>
    <xf numFmtId="2" fontId="10" fillId="2" borderId="0" xfId="2" applyNumberFormat="1" applyFont="1" applyFill="1" applyAlignment="1" applyProtection="1">
      <alignment horizontal="right" indent="1"/>
      <protection hidden="1"/>
    </xf>
    <xf numFmtId="166" fontId="4" fillId="0" borderId="13" xfId="0" applyNumberFormat="1" applyFont="1" applyBorder="1"/>
    <xf numFmtId="0" fontId="3" fillId="0" borderId="0" xfId="2" applyFont="1"/>
    <xf numFmtId="164" fontId="3" fillId="0" borderId="0" xfId="2" applyNumberFormat="1" applyFont="1"/>
    <xf numFmtId="10" fontId="7" fillId="2" borderId="0" xfId="1" applyNumberFormat="1" applyFont="1" applyFill="1" applyBorder="1" applyProtection="1">
      <protection hidden="1"/>
    </xf>
    <xf numFmtId="165" fontId="7" fillId="2" borderId="0" xfId="3" applyFont="1" applyFill="1" applyBorder="1" applyProtection="1">
      <protection hidden="1"/>
    </xf>
    <xf numFmtId="0" fontId="5" fillId="2" borderId="0" xfId="2" applyFont="1" applyFill="1" applyProtection="1">
      <protection hidden="1"/>
    </xf>
    <xf numFmtId="0" fontId="1" fillId="2" borderId="0" xfId="4" applyFont="1" applyFill="1" applyAlignment="1" applyProtection="1">
      <alignment horizontal="center" vertical="center" wrapText="1"/>
      <protection hidden="1"/>
    </xf>
    <xf numFmtId="168" fontId="3" fillId="2" borderId="0" xfId="2" applyNumberFormat="1" applyFont="1" applyFill="1" applyProtection="1">
      <protection hidden="1"/>
    </xf>
    <xf numFmtId="168" fontId="1" fillId="2" borderId="0" xfId="4" applyNumberFormat="1" applyFont="1" applyFill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vertical="top" wrapText="1"/>
      <protection hidden="1"/>
    </xf>
    <xf numFmtId="172" fontId="3" fillId="5" borderId="0" xfId="6" applyNumberFormat="1" applyFont="1" applyFill="1" applyAlignment="1" applyProtection="1">
      <alignment horizontal="right" indent="1"/>
      <protection hidden="1"/>
    </xf>
    <xf numFmtId="173" fontId="4" fillId="0" borderId="0" xfId="2" applyNumberFormat="1" applyFont="1"/>
    <xf numFmtId="174" fontId="3" fillId="5" borderId="0" xfId="2" applyNumberFormat="1" applyFont="1" applyFill="1" applyProtection="1">
      <protection hidden="1"/>
    </xf>
    <xf numFmtId="174" fontId="1" fillId="6" borderId="5" xfId="4" applyNumberFormat="1" applyFont="1" applyFill="1" applyBorder="1" applyAlignment="1" applyProtection="1">
      <alignment horizontal="center" vertical="center" wrapText="1"/>
      <protection hidden="1"/>
    </xf>
    <xf numFmtId="43" fontId="3" fillId="0" borderId="0" xfId="6" applyFont="1" applyProtection="1">
      <protection hidden="1"/>
    </xf>
    <xf numFmtId="173" fontId="7" fillId="4" borderId="1" xfId="1" applyNumberFormat="1" applyFont="1" applyFill="1" applyBorder="1" applyProtection="1">
      <protection locked="0" hidden="1"/>
    </xf>
    <xf numFmtId="0" fontId="13" fillId="5" borderId="0" xfId="0" applyFont="1" applyFill="1" applyAlignment="1" applyProtection="1">
      <alignment horizontal="center" vertical="top" wrapText="1"/>
      <protection hidden="1"/>
    </xf>
    <xf numFmtId="0" fontId="1" fillId="3" borderId="2" xfId="0" applyFont="1" applyFill="1" applyBorder="1" applyAlignment="1" applyProtection="1">
      <alignment horizontal="right" indent="1"/>
      <protection hidden="1"/>
    </xf>
    <xf numFmtId="0" fontId="5" fillId="0" borderId="3" xfId="2" applyFont="1" applyBorder="1" applyAlignment="1" applyProtection="1">
      <alignment horizontal="center"/>
      <protection hidden="1"/>
    </xf>
    <xf numFmtId="0" fontId="1" fillId="6" borderId="5" xfId="4" applyFont="1" applyFill="1" applyBorder="1" applyAlignment="1" applyProtection="1">
      <alignment horizontal="center" vertical="center" wrapText="1"/>
      <protection hidden="1"/>
    </xf>
    <xf numFmtId="0" fontId="1" fillId="6" borderId="11" xfId="4" applyFont="1" applyFill="1" applyBorder="1" applyAlignment="1" applyProtection="1">
      <alignment horizontal="center" vertical="center" wrapText="1"/>
      <protection hidden="1"/>
    </xf>
    <xf numFmtId="0" fontId="1" fillId="6" borderId="12" xfId="4" applyFont="1" applyFill="1" applyBorder="1" applyAlignment="1" applyProtection="1">
      <alignment horizontal="center" vertical="center" wrapText="1"/>
      <protection hidden="1"/>
    </xf>
  </cellXfs>
  <cellStyles count="7">
    <cellStyle name="Millares" xfId="6" builtinId="3"/>
    <cellStyle name="Millares 2" xfId="3" xr:uid="{FF5C690F-CF93-41F9-8228-E4383B53F847}"/>
    <cellStyle name="Moneda 2" xfId="5" xr:uid="{093BF4ED-D4BD-48FB-8709-FBB457E51F9B}"/>
    <cellStyle name="Normal" xfId="0" builtinId="0"/>
    <cellStyle name="Normal 2" xfId="2" xr:uid="{085915FE-631B-44E9-A50D-50B56F44B9F7}"/>
    <cellStyle name="Normal_Calculadora Garbarino 45_v1" xfId="4" xr:uid="{C114151B-AB4D-44E8-B060-BEE71E75DFD4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2363611</xdr:colOff>
      <xdr:row>1</xdr:row>
      <xdr:rowOff>70556</xdr:rowOff>
    </xdr:from>
    <xdr:to>
      <xdr:col>5</xdr:col>
      <xdr:colOff>1968501</xdr:colOff>
      <xdr:row>3</xdr:row>
      <xdr:rowOff>197308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18445E4-CB69-4269-8BF2-818986B38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38167" y="254000"/>
          <a:ext cx="1968501" cy="493641"/>
        </a:xfrm>
        <a:prstGeom prst="rect">
          <a:avLst/>
        </a:prstGeom>
      </xdr:spPr>
    </xdr:pic>
    <xdr:clientData/>
  </xdr:twoCellAnchor>
  <xdr:twoCellAnchor editAs="oneCell">
    <xdr:from>
      <xdr:col>10</xdr:col>
      <xdr:colOff>964663</xdr:colOff>
      <xdr:row>2</xdr:row>
      <xdr:rowOff>9071</xdr:rowOff>
    </xdr:from>
    <xdr:to>
      <xdr:col>11</xdr:col>
      <xdr:colOff>1153307</xdr:colOff>
      <xdr:row>3</xdr:row>
      <xdr:rowOff>381000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82ECF8-3CF4-EC62-B7F8-F59D05892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72592" y="371928"/>
          <a:ext cx="1633723" cy="5533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2356554</xdr:colOff>
      <xdr:row>1</xdr:row>
      <xdr:rowOff>69234</xdr:rowOff>
    </xdr:from>
    <xdr:to>
      <xdr:col>5</xdr:col>
      <xdr:colOff>1970968</xdr:colOff>
      <xdr:row>3</xdr:row>
      <xdr:rowOff>199161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522A657-381F-45F9-9E05-6ABF49AAA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31110" y="252678"/>
          <a:ext cx="1968501" cy="493641"/>
        </a:xfrm>
        <a:prstGeom prst="rect">
          <a:avLst/>
        </a:prstGeom>
      </xdr:spPr>
    </xdr:pic>
    <xdr:clientData/>
  </xdr:twoCellAnchor>
  <xdr:twoCellAnchor editAs="oneCell">
    <xdr:from>
      <xdr:col>10</xdr:col>
      <xdr:colOff>1284111</xdr:colOff>
      <xdr:row>1</xdr:row>
      <xdr:rowOff>56444</xdr:rowOff>
    </xdr:from>
    <xdr:to>
      <xdr:col>12</xdr:col>
      <xdr:colOff>31021</xdr:colOff>
      <xdr:row>3</xdr:row>
      <xdr:rowOff>169536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F73052-212A-3F15-BD0B-C284892E4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94055" y="239888"/>
          <a:ext cx="1417085" cy="4799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794BF-7D35-49B8-9898-93D3A8481194}">
  <sheetPr>
    <pageSetUpPr fitToPage="1"/>
  </sheetPr>
  <dimension ref="A1:AJ41"/>
  <sheetViews>
    <sheetView showGridLines="0" zoomScaleNormal="100" workbookViewId="0">
      <selection activeCell="G12" sqref="G12"/>
    </sheetView>
  </sheetViews>
  <sheetFormatPr baseColWidth="10" defaultColWidth="16.1796875" defaultRowHeight="15" customHeight="1" zeroHeight="1" outlineLevelCol="1"/>
  <cols>
    <col min="1" max="1" width="3.26953125" style="5" customWidth="1"/>
    <col min="2" max="2" width="37.7265625" style="5" hidden="1" customWidth="1"/>
    <col min="3" max="3" width="15.81640625" style="5" hidden="1" customWidth="1"/>
    <col min="4" max="4" width="38.7265625" style="5" hidden="1" customWidth="1"/>
    <col min="5" max="5" width="26.54296875" style="55" customWidth="1"/>
    <col min="6" max="6" width="38.81640625" style="56" bestFit="1" customWidth="1"/>
    <col min="7" max="7" width="16.7265625" style="55" bestFit="1" customWidth="1"/>
    <col min="8" max="8" width="13.54296875" style="55" bestFit="1" customWidth="1"/>
    <col min="9" max="9" width="15" style="55" bestFit="1" customWidth="1"/>
    <col min="10" max="10" width="18.26953125" style="55" bestFit="1" customWidth="1"/>
    <col min="11" max="11" width="20.7265625" style="55" bestFit="1" customWidth="1"/>
    <col min="12" max="12" width="17.453125" style="55" bestFit="1" customWidth="1"/>
    <col min="13" max="13" width="34.7265625" style="55" customWidth="1"/>
    <col min="14" max="14" width="16.1796875" style="19" customWidth="1"/>
    <col min="15" max="18" width="16.1796875" style="5" hidden="1" customWidth="1"/>
    <col min="19" max="36" width="16.1796875" style="5" customWidth="1"/>
    <col min="37" max="16384" width="16.1796875" style="5" outlineLevel="1"/>
  </cols>
  <sheetData>
    <row r="1" spans="2:19" ht="14.5">
      <c r="E1" s="1"/>
      <c r="F1" s="2"/>
      <c r="G1" s="1"/>
      <c r="H1" s="1"/>
      <c r="I1" s="1"/>
      <c r="J1" s="1"/>
      <c r="K1" s="1"/>
      <c r="L1" s="1"/>
      <c r="M1" s="1"/>
      <c r="N1" s="3"/>
      <c r="O1" s="4"/>
      <c r="P1" s="4"/>
      <c r="Q1" s="4"/>
      <c r="R1" s="4"/>
      <c r="S1" s="4"/>
    </row>
    <row r="2" spans="2:19" ht="14.5">
      <c r="E2" s="1"/>
      <c r="F2" s="2"/>
      <c r="G2" s="1"/>
      <c r="H2" s="1"/>
      <c r="I2" s="1"/>
      <c r="J2" s="1"/>
      <c r="K2" s="1"/>
      <c r="L2" s="1"/>
      <c r="M2" s="1"/>
      <c r="N2" s="3"/>
      <c r="O2" s="4"/>
      <c r="P2" s="4"/>
      <c r="Q2" s="4"/>
      <c r="R2" s="4"/>
      <c r="S2" s="4"/>
    </row>
    <row r="3" spans="2:19" ht="14.5">
      <c r="E3" s="1"/>
      <c r="F3" s="6"/>
      <c r="G3" s="6"/>
      <c r="H3" s="6"/>
      <c r="I3" s="6"/>
      <c r="J3" s="1"/>
      <c r="K3" s="1"/>
      <c r="L3" s="1"/>
      <c r="M3" s="1"/>
      <c r="N3" s="3"/>
      <c r="O3" s="4"/>
      <c r="P3" s="4"/>
      <c r="Q3" s="4"/>
      <c r="R3" s="4"/>
      <c r="S3" s="4"/>
    </row>
    <row r="4" spans="2:19" ht="33" customHeight="1">
      <c r="E4" s="1"/>
      <c r="F4" s="2"/>
      <c r="G4" s="1"/>
      <c r="H4" s="1"/>
      <c r="I4" s="1"/>
      <c r="J4" s="1"/>
      <c r="K4" s="1"/>
      <c r="L4" s="1"/>
      <c r="M4" s="1"/>
      <c r="N4" s="3"/>
      <c r="O4" s="4"/>
      <c r="P4" s="4"/>
      <c r="Q4" s="4"/>
      <c r="R4" s="4"/>
      <c r="S4" s="4"/>
    </row>
    <row r="5" spans="2:19" ht="14.5">
      <c r="E5" s="1"/>
      <c r="F5" s="7" t="s">
        <v>22</v>
      </c>
      <c r="G5" s="1"/>
      <c r="H5" s="1"/>
      <c r="I5" s="1"/>
      <c r="J5" s="1"/>
      <c r="K5" s="1"/>
      <c r="L5" s="1"/>
      <c r="M5" s="1"/>
      <c r="N5" s="3"/>
      <c r="O5" s="4"/>
      <c r="P5" s="4"/>
      <c r="Q5" s="4"/>
      <c r="R5" s="4"/>
      <c r="S5" s="4"/>
    </row>
    <row r="6" spans="2:19" ht="14.5">
      <c r="E6" s="1"/>
      <c r="F6" s="7" t="s">
        <v>21</v>
      </c>
      <c r="G6" s="1"/>
      <c r="H6" s="1"/>
      <c r="I6" s="1"/>
      <c r="J6" s="1"/>
      <c r="K6" s="1"/>
      <c r="L6" s="1"/>
      <c r="M6" s="1"/>
      <c r="N6" s="3"/>
      <c r="O6" s="4"/>
      <c r="P6" s="4"/>
      <c r="Q6" s="4"/>
      <c r="R6" s="4"/>
      <c r="S6" s="4"/>
    </row>
    <row r="7" spans="2:19" ht="14.5">
      <c r="E7" s="1"/>
      <c r="F7" s="2"/>
      <c r="G7" s="1"/>
      <c r="H7" s="1"/>
      <c r="I7" s="1"/>
      <c r="J7" s="1"/>
      <c r="K7" s="1"/>
      <c r="L7" s="1"/>
      <c r="M7" s="1"/>
      <c r="N7" s="3"/>
      <c r="O7" s="4"/>
      <c r="P7" s="4"/>
      <c r="Q7" s="4"/>
      <c r="R7" s="4"/>
      <c r="S7" s="4"/>
    </row>
    <row r="8" spans="2:19" ht="14.5">
      <c r="E8" s="1"/>
      <c r="F8" s="2"/>
      <c r="G8" s="1"/>
      <c r="H8" s="1"/>
      <c r="I8" s="1"/>
      <c r="J8" s="1"/>
      <c r="K8" s="1"/>
      <c r="L8" s="1"/>
      <c r="M8" s="20"/>
      <c r="N8" s="3"/>
      <c r="O8" s="4"/>
      <c r="P8" s="4"/>
      <c r="Q8" s="4"/>
      <c r="R8" s="4"/>
      <c r="S8" s="4"/>
    </row>
    <row r="9" spans="2:19" ht="14.5">
      <c r="E9" s="1"/>
      <c r="F9" s="8" t="s">
        <v>0</v>
      </c>
      <c r="G9" s="9">
        <v>1000</v>
      </c>
      <c r="H9" s="1"/>
      <c r="I9" s="1"/>
      <c r="J9" s="71" t="s">
        <v>1</v>
      </c>
      <c r="K9" s="71"/>
      <c r="L9" s="10">
        <f>+XIRR(L17:L21,F17:F21)</f>
        <v>1.0798558354377754</v>
      </c>
      <c r="M9" s="57"/>
      <c r="N9" s="11"/>
      <c r="O9" s="4"/>
      <c r="P9" s="4"/>
      <c r="Q9" s="4"/>
      <c r="R9" s="4"/>
      <c r="S9" s="4"/>
    </row>
    <row r="10" spans="2:19" ht="14.5">
      <c r="E10" s="1"/>
      <c r="F10" s="8" t="s">
        <v>2</v>
      </c>
      <c r="G10" s="12">
        <v>45369</v>
      </c>
      <c r="H10" s="1"/>
      <c r="I10" s="1"/>
      <c r="J10" s="71" t="s">
        <v>3</v>
      </c>
      <c r="K10" s="71"/>
      <c r="L10" s="10">
        <f>+NOMINAL(L9,4)</f>
        <v>0.80361618658308842</v>
      </c>
      <c r="M10" s="57"/>
      <c r="N10" s="13"/>
      <c r="O10" s="4"/>
      <c r="P10" s="4"/>
      <c r="Q10" s="4"/>
      <c r="R10" s="4"/>
      <c r="S10" s="4"/>
    </row>
    <row r="11" spans="2:19" ht="14.5">
      <c r="E11" s="1"/>
      <c r="F11" s="8" t="s">
        <v>4</v>
      </c>
      <c r="G11" s="69">
        <v>0.74375000000000002</v>
      </c>
      <c r="H11" s="1"/>
      <c r="I11" s="1"/>
      <c r="J11" s="71" t="s">
        <v>5</v>
      </c>
      <c r="K11" s="71"/>
      <c r="L11" s="15">
        <f>+SUM(R18:R21)/(365/12)</f>
        <v>9.3132545818144727</v>
      </c>
      <c r="M11" s="58"/>
      <c r="N11" s="13"/>
      <c r="O11" s="4"/>
      <c r="P11" s="4"/>
      <c r="Q11" s="4"/>
      <c r="R11" s="4"/>
      <c r="S11" s="4"/>
    </row>
    <row r="12" spans="2:19" ht="14.5">
      <c r="E12" s="1"/>
      <c r="F12" s="8" t="s">
        <v>6</v>
      </c>
      <c r="G12" s="14">
        <v>0.06</v>
      </c>
      <c r="H12" s="16"/>
      <c r="I12" s="6"/>
      <c r="J12" s="71" t="s">
        <v>7</v>
      </c>
      <c r="K12" s="71"/>
      <c r="L12" s="10">
        <f>+O22/G17</f>
        <v>0.99999999889774516</v>
      </c>
      <c r="M12" s="57"/>
      <c r="N12" s="17"/>
      <c r="O12" s="18"/>
      <c r="P12" s="4"/>
      <c r="Q12" s="4"/>
      <c r="R12" s="4"/>
      <c r="S12" s="4"/>
    </row>
    <row r="13" spans="2:19" ht="14.5">
      <c r="E13" s="1"/>
      <c r="F13" s="16"/>
      <c r="G13" s="16"/>
      <c r="H13" s="16"/>
      <c r="I13" s="6"/>
      <c r="J13" s="72"/>
      <c r="K13" s="72"/>
      <c r="L13" s="6"/>
      <c r="M13" s="59"/>
      <c r="N13" s="17"/>
      <c r="O13" s="18"/>
      <c r="P13" s="4"/>
      <c r="Q13" s="4"/>
      <c r="R13" s="4"/>
      <c r="S13" s="4"/>
    </row>
    <row r="14" spans="2:19" s="19" customFormat="1" ht="14.5">
      <c r="E14" s="20"/>
      <c r="F14" s="21"/>
      <c r="G14" s="22"/>
      <c r="H14" s="23"/>
      <c r="I14" s="24"/>
      <c r="J14" s="24"/>
      <c r="K14" s="24"/>
      <c r="L14" s="24"/>
      <c r="M14" s="24"/>
      <c r="N14" s="17"/>
      <c r="O14" s="25"/>
      <c r="P14" s="3"/>
      <c r="Q14" s="3"/>
      <c r="R14" s="3"/>
      <c r="S14" s="3"/>
    </row>
    <row r="15" spans="2:19" thickBot="1">
      <c r="E15" s="1"/>
      <c r="F15" s="2"/>
      <c r="G15" s="1"/>
      <c r="H15" s="1"/>
      <c r="I15" s="1"/>
      <c r="J15" s="1"/>
      <c r="K15" s="1"/>
      <c r="L15" s="1"/>
      <c r="M15" s="20"/>
      <c r="N15" s="25"/>
      <c r="O15" s="18"/>
      <c r="P15" s="4"/>
      <c r="Q15" s="4"/>
      <c r="R15" s="4"/>
      <c r="S15" s="4"/>
    </row>
    <row r="16" spans="2:19" s="34" customFormat="1" ht="28.5" customHeight="1" thickBot="1">
      <c r="B16" s="26"/>
      <c r="C16" s="26" t="s">
        <v>8</v>
      </c>
      <c r="D16" s="26"/>
      <c r="E16" s="27"/>
      <c r="F16" s="28" t="s">
        <v>9</v>
      </c>
      <c r="G16" s="28" t="s">
        <v>10</v>
      </c>
      <c r="H16" s="28" t="s">
        <v>11</v>
      </c>
      <c r="I16" s="28" t="s">
        <v>12</v>
      </c>
      <c r="J16" s="28" t="s">
        <v>13</v>
      </c>
      <c r="K16" s="28" t="s">
        <v>14</v>
      </c>
      <c r="L16" s="29" t="s">
        <v>15</v>
      </c>
      <c r="M16" s="60"/>
      <c r="N16" s="30"/>
      <c r="O16" s="31" t="s">
        <v>16</v>
      </c>
      <c r="P16" s="31" t="s">
        <v>17</v>
      </c>
      <c r="Q16" s="32"/>
      <c r="R16" s="31" t="s">
        <v>18</v>
      </c>
      <c r="S16" s="33"/>
    </row>
    <row r="17" spans="2:19" ht="14.5">
      <c r="B17" s="35">
        <f>+D17</f>
        <v>45369</v>
      </c>
      <c r="C17" s="65">
        <f>+$G$11+$G$12</f>
        <v>0.80374999999999996</v>
      </c>
      <c r="D17" s="35">
        <f>+G10</f>
        <v>45369</v>
      </c>
      <c r="E17" s="37"/>
      <c r="F17" s="38">
        <f>+G10</f>
        <v>45369</v>
      </c>
      <c r="G17" s="66">
        <f>G9</f>
        <v>1000</v>
      </c>
      <c r="H17" s="40"/>
      <c r="I17" s="39"/>
      <c r="J17" s="39"/>
      <c r="K17" s="66">
        <f t="shared" ref="K17:K21" si="0">+G17-J17</f>
        <v>1000</v>
      </c>
      <c r="L17" s="41">
        <f>-G17</f>
        <v>-1000</v>
      </c>
      <c r="M17" s="61"/>
      <c r="N17" s="42"/>
      <c r="O17" s="43"/>
      <c r="P17" s="43"/>
      <c r="Q17" s="44"/>
      <c r="R17" s="44"/>
      <c r="S17" s="4"/>
    </row>
    <row r="18" spans="2:19" ht="14.5">
      <c r="B18" s="35">
        <v>45461</v>
      </c>
      <c r="C18" s="65">
        <f>+$G$11+$G$12</f>
        <v>0.80374999999999996</v>
      </c>
      <c r="D18" s="45">
        <f>+B18</f>
        <v>45461</v>
      </c>
      <c r="E18" s="37"/>
      <c r="F18" s="46">
        <f>+D18</f>
        <v>45461</v>
      </c>
      <c r="G18" s="66">
        <f t="shared" ref="G18:G21" si="1">+K17</f>
        <v>1000</v>
      </c>
      <c r="H18" s="64">
        <f>+B18-B17</f>
        <v>92</v>
      </c>
      <c r="I18" s="39">
        <f>+G18*($G$11+$G$12)*(H18)/365</f>
        <v>202.58904109589042</v>
      </c>
      <c r="J18" s="39"/>
      <c r="K18" s="66">
        <f t="shared" si="0"/>
        <v>1000</v>
      </c>
      <c r="L18" s="41">
        <f>+I18+J18</f>
        <v>202.58904109589042</v>
      </c>
      <c r="M18" s="61"/>
      <c r="N18" s="42"/>
      <c r="O18" s="47">
        <f>+L18/(1+$L$9)^((P18)/365)</f>
        <v>168.44345764644771</v>
      </c>
      <c r="P18" s="48">
        <f>+F18-$F$17</f>
        <v>92</v>
      </c>
      <c r="Q18" s="44"/>
      <c r="R18" s="49">
        <f>+(O18/$O$22)*P18</f>
        <v>15.496798120554612</v>
      </c>
      <c r="S18" s="4"/>
    </row>
    <row r="19" spans="2:19" ht="14.5">
      <c r="B19" s="35">
        <v>45553</v>
      </c>
      <c r="C19" s="65">
        <f t="shared" ref="C19:C21" si="2">+$G$11+$G$12</f>
        <v>0.80374999999999996</v>
      </c>
      <c r="D19" s="45">
        <f t="shared" ref="D19" si="3">+B19</f>
        <v>45553</v>
      </c>
      <c r="E19" s="37"/>
      <c r="F19" s="46">
        <f t="shared" ref="F19:F21" si="4">+D19</f>
        <v>45553</v>
      </c>
      <c r="G19" s="66">
        <f t="shared" si="1"/>
        <v>1000</v>
      </c>
      <c r="H19" s="64">
        <f>+B19-B18</f>
        <v>92</v>
      </c>
      <c r="I19" s="39">
        <f t="shared" ref="I19:I21" si="5">+G19*($G$11+$G$12)*(H19)/365</f>
        <v>202.58904109589042</v>
      </c>
      <c r="J19" s="39"/>
      <c r="K19" s="66">
        <f t="shared" si="0"/>
        <v>1000</v>
      </c>
      <c r="L19" s="41">
        <f>+I19+J19</f>
        <v>202.58904109589042</v>
      </c>
      <c r="M19" s="61"/>
      <c r="N19" s="42"/>
      <c r="O19" s="47">
        <f>+L19/(1+$L$9)^((P19)/365)</f>
        <v>140.05297754709682</v>
      </c>
      <c r="P19" s="48">
        <f>+F19-$F$17</f>
        <v>184</v>
      </c>
      <c r="Q19" s="44"/>
      <c r="R19" s="49">
        <f>+(O19/$O$22)*P19</f>
        <v>25.769747897070641</v>
      </c>
      <c r="S19" s="4"/>
    </row>
    <row r="20" spans="2:19" ht="14.5">
      <c r="B20" s="35">
        <v>45644</v>
      </c>
      <c r="C20" s="65">
        <f t="shared" si="2"/>
        <v>0.80374999999999996</v>
      </c>
      <c r="D20" s="45">
        <f>+B20</f>
        <v>45644</v>
      </c>
      <c r="E20" s="37"/>
      <c r="F20" s="46">
        <f t="shared" si="4"/>
        <v>45644</v>
      </c>
      <c r="G20" s="66">
        <f t="shared" si="1"/>
        <v>1000</v>
      </c>
      <c r="H20" s="64">
        <f>+B20-B19</f>
        <v>91</v>
      </c>
      <c r="I20" s="39">
        <f t="shared" si="5"/>
        <v>200.38698630136986</v>
      </c>
      <c r="J20" s="39"/>
      <c r="K20" s="66">
        <f t="shared" si="0"/>
        <v>1000</v>
      </c>
      <c r="L20" s="41">
        <f>+I20+J20</f>
        <v>200.38698630136986</v>
      </c>
      <c r="M20" s="61"/>
      <c r="N20" s="42"/>
      <c r="O20" s="47">
        <f>+L20/(1+$L$9)^((P20)/365)</f>
        <v>115.41318710622296</v>
      </c>
      <c r="P20" s="48">
        <f>+F20-$F$17</f>
        <v>275</v>
      </c>
      <c r="Q20" s="44"/>
      <c r="R20" s="49">
        <f>+(O20/$O$22)*P20</f>
        <v>31.738626489195369</v>
      </c>
      <c r="S20" s="4"/>
    </row>
    <row r="21" spans="2:19" thickBot="1">
      <c r="B21" s="35">
        <v>45734</v>
      </c>
      <c r="C21" s="65">
        <f t="shared" si="2"/>
        <v>0.80374999999999996</v>
      </c>
      <c r="D21" s="45">
        <f>+B21</f>
        <v>45734</v>
      </c>
      <c r="E21" s="37"/>
      <c r="F21" s="46">
        <f t="shared" si="4"/>
        <v>45734</v>
      </c>
      <c r="G21" s="66">
        <f t="shared" si="1"/>
        <v>1000</v>
      </c>
      <c r="H21" s="64">
        <f>+D21-B20</f>
        <v>90</v>
      </c>
      <c r="I21" s="39">
        <f t="shared" si="5"/>
        <v>198.18493150684932</v>
      </c>
      <c r="J21" s="66">
        <f>G9</f>
        <v>1000</v>
      </c>
      <c r="K21" s="66">
        <f t="shared" si="0"/>
        <v>0</v>
      </c>
      <c r="L21" s="41">
        <f>+I21+J21</f>
        <v>1198.1849315068494</v>
      </c>
      <c r="M21" s="61"/>
      <c r="N21" s="42"/>
      <c r="O21" s="47">
        <f>+L21/(1+$L$9)^((P21)/365)</f>
        <v>576.09037659797764</v>
      </c>
      <c r="P21" s="48">
        <f>+F21-$F$17</f>
        <v>365</v>
      </c>
      <c r="Q21" s="44"/>
      <c r="R21" s="49">
        <f>+(O21/$O$22)*P21</f>
        <v>210.27298769003627</v>
      </c>
      <c r="S21" s="4"/>
    </row>
    <row r="22" spans="2:19" thickBot="1">
      <c r="B22" s="50"/>
      <c r="C22" s="36"/>
      <c r="D22" s="50"/>
      <c r="E22" s="1"/>
      <c r="F22" s="73" t="s">
        <v>19</v>
      </c>
      <c r="G22" s="74"/>
      <c r="H22" s="75"/>
      <c r="I22" s="51">
        <f>SUM(I18:I21)</f>
        <v>803.75</v>
      </c>
      <c r="J22" s="67">
        <f>SUM(J18:J21)</f>
        <v>1000</v>
      </c>
      <c r="K22" s="51"/>
      <c r="L22" s="52">
        <f>SUM(L17:L21)</f>
        <v>803.75000000000023</v>
      </c>
      <c r="M22" s="62"/>
      <c r="N22" s="53"/>
      <c r="O22" s="54">
        <f>SUM(O18:O21)</f>
        <v>999.99999889774517</v>
      </c>
      <c r="P22" s="44"/>
      <c r="Q22" s="44"/>
      <c r="R22" s="44"/>
      <c r="S22" s="4"/>
    </row>
    <row r="23" spans="2:19" ht="14.5">
      <c r="E23" s="1"/>
      <c r="F23" s="2"/>
      <c r="G23" s="1"/>
      <c r="H23" s="1"/>
      <c r="I23" s="1"/>
      <c r="J23" s="1"/>
      <c r="K23" s="1"/>
      <c r="L23" s="1"/>
      <c r="M23" s="20"/>
      <c r="N23" s="3"/>
      <c r="O23" s="4"/>
      <c r="P23" s="4"/>
      <c r="Q23" s="4"/>
      <c r="R23" s="4"/>
      <c r="S23" s="4"/>
    </row>
    <row r="24" spans="2:19" ht="14.5">
      <c r="E24" s="1"/>
      <c r="F24" s="1"/>
      <c r="G24" s="1"/>
      <c r="H24" s="1"/>
      <c r="I24" s="1"/>
      <c r="J24" s="1"/>
      <c r="K24" s="1"/>
      <c r="L24" s="1"/>
      <c r="M24" s="20"/>
      <c r="N24" s="3"/>
      <c r="O24" s="4"/>
      <c r="P24" s="4"/>
      <c r="Q24" s="4"/>
      <c r="R24" s="4"/>
      <c r="S24" s="4"/>
    </row>
    <row r="25" spans="2:19" ht="14.5">
      <c r="E25" s="1"/>
      <c r="F25" s="1"/>
      <c r="G25" s="1"/>
      <c r="H25" s="1"/>
      <c r="I25" s="1"/>
      <c r="J25" s="1"/>
      <c r="K25" s="1"/>
      <c r="L25" s="1"/>
      <c r="M25" s="1"/>
      <c r="N25" s="3"/>
      <c r="O25" s="4"/>
      <c r="P25" s="4"/>
      <c r="Q25" s="4"/>
      <c r="R25" s="4"/>
      <c r="S25" s="4"/>
    </row>
    <row r="26" spans="2:19" ht="15" customHeight="1">
      <c r="E26" s="1"/>
      <c r="F26" s="70" t="s">
        <v>20</v>
      </c>
      <c r="G26" s="70"/>
      <c r="H26" s="70"/>
      <c r="I26" s="70"/>
      <c r="J26" s="70"/>
      <c r="K26" s="70"/>
      <c r="L26" s="70"/>
      <c r="M26" s="1"/>
      <c r="N26" s="1"/>
      <c r="O26" s="63"/>
      <c r="P26" s="63"/>
      <c r="Q26" s="63"/>
      <c r="R26" s="4"/>
      <c r="S26" s="4"/>
    </row>
    <row r="27" spans="2:19" ht="14.5">
      <c r="E27" s="1"/>
      <c r="F27" s="70"/>
      <c r="G27" s="70"/>
      <c r="H27" s="70"/>
      <c r="I27" s="70"/>
      <c r="J27" s="70"/>
      <c r="K27" s="70"/>
      <c r="L27" s="70"/>
      <c r="M27" s="1"/>
      <c r="N27" s="1"/>
      <c r="O27" s="63"/>
      <c r="P27" s="63"/>
      <c r="Q27" s="63"/>
      <c r="R27" s="4"/>
      <c r="S27" s="4"/>
    </row>
    <row r="28" spans="2:19" ht="14.5">
      <c r="E28" s="1"/>
      <c r="F28" s="70"/>
      <c r="G28" s="70"/>
      <c r="H28" s="70"/>
      <c r="I28" s="70"/>
      <c r="J28" s="70"/>
      <c r="K28" s="70"/>
      <c r="L28" s="70"/>
      <c r="M28" s="1"/>
      <c r="N28" s="1"/>
      <c r="O28" s="63"/>
      <c r="P28" s="63"/>
      <c r="Q28" s="63"/>
      <c r="R28" s="4"/>
      <c r="S28" s="4"/>
    </row>
    <row r="29" spans="2:19" ht="14.5">
      <c r="E29" s="1"/>
      <c r="F29" s="2"/>
      <c r="G29" s="1"/>
      <c r="H29" s="1"/>
      <c r="I29" s="1"/>
      <c r="J29" s="1"/>
      <c r="K29" s="1"/>
      <c r="L29" s="1"/>
      <c r="M29" s="1"/>
      <c r="N29" s="3"/>
      <c r="O29" s="4"/>
      <c r="P29" s="4"/>
      <c r="Q29" s="4"/>
      <c r="R29" s="4"/>
      <c r="S29" s="4"/>
    </row>
    <row r="30" spans="2:19" ht="14.5">
      <c r="E30" s="1"/>
      <c r="F30" s="2"/>
      <c r="G30" s="1"/>
      <c r="H30" s="1"/>
      <c r="I30" s="1"/>
      <c r="J30" s="1"/>
      <c r="K30" s="1"/>
      <c r="L30" s="1"/>
      <c r="M30" s="1"/>
      <c r="N30" s="3"/>
      <c r="O30" s="4"/>
      <c r="P30" s="4"/>
      <c r="Q30" s="4"/>
      <c r="R30" s="4"/>
      <c r="S30" s="4"/>
    </row>
    <row r="31" spans="2:19" ht="14.5">
      <c r="E31" s="1"/>
      <c r="F31" s="2"/>
      <c r="G31" s="1"/>
      <c r="H31" s="1"/>
      <c r="I31" s="1"/>
      <c r="J31" s="1"/>
      <c r="K31" s="1"/>
      <c r="L31" s="1"/>
      <c r="M31" s="1"/>
      <c r="N31" s="3"/>
      <c r="O31" s="4"/>
      <c r="P31" s="4"/>
      <c r="Q31" s="4"/>
      <c r="R31" s="4"/>
      <c r="S31" s="4"/>
    </row>
    <row r="32" spans="2:19" ht="14.5">
      <c r="E32" s="1"/>
      <c r="F32" s="2"/>
      <c r="G32" s="1"/>
      <c r="H32" s="1"/>
      <c r="I32" s="1"/>
      <c r="J32" s="1"/>
      <c r="K32" s="1"/>
      <c r="L32" s="1"/>
      <c r="M32" s="1"/>
      <c r="N32" s="3"/>
      <c r="O32" s="4"/>
      <c r="P32" s="4"/>
      <c r="Q32" s="4"/>
      <c r="R32" s="4"/>
      <c r="S32" s="4"/>
    </row>
    <row r="33" spans="5:19" ht="14.5">
      <c r="E33" s="1"/>
      <c r="F33" s="2"/>
      <c r="G33" s="1"/>
      <c r="H33" s="1"/>
      <c r="I33" s="1"/>
      <c r="J33" s="1"/>
      <c r="K33" s="1"/>
      <c r="L33" s="1"/>
      <c r="M33" s="1"/>
      <c r="N33" s="3"/>
      <c r="O33" s="4"/>
      <c r="P33" s="4"/>
      <c r="Q33" s="4"/>
      <c r="R33" s="4"/>
      <c r="S33" s="4"/>
    </row>
    <row r="34" spans="5:19" ht="14.5">
      <c r="E34" s="1"/>
      <c r="F34" s="2"/>
      <c r="G34" s="1"/>
      <c r="H34" s="1"/>
      <c r="I34" s="1"/>
      <c r="J34" s="1"/>
      <c r="K34" s="1"/>
      <c r="L34" s="1"/>
      <c r="M34" s="1"/>
      <c r="N34" s="3"/>
      <c r="O34" s="4"/>
      <c r="P34" s="4"/>
      <c r="Q34" s="4"/>
      <c r="R34" s="4"/>
      <c r="S34" s="4"/>
    </row>
    <row r="35" spans="5:19" ht="14.5">
      <c r="E35" s="1"/>
      <c r="F35" s="2"/>
      <c r="G35" s="1"/>
      <c r="H35" s="1"/>
      <c r="I35" s="1"/>
      <c r="J35" s="1"/>
      <c r="K35" s="1"/>
      <c r="L35" s="1"/>
      <c r="M35" s="1"/>
      <c r="N35" s="3"/>
      <c r="O35" s="4"/>
      <c r="P35" s="4"/>
      <c r="Q35" s="4"/>
      <c r="R35" s="4"/>
      <c r="S35" s="4"/>
    </row>
    <row r="36" spans="5:19" ht="14.5">
      <c r="E36" s="1"/>
      <c r="F36" s="2"/>
      <c r="G36" s="1"/>
      <c r="H36" s="1"/>
      <c r="I36" s="1"/>
      <c r="J36" s="1"/>
      <c r="K36" s="1"/>
      <c r="L36" s="1"/>
      <c r="M36" s="1"/>
      <c r="N36" s="3"/>
      <c r="O36" s="4"/>
      <c r="P36" s="4"/>
      <c r="Q36" s="4"/>
      <c r="R36" s="4"/>
      <c r="S36" s="4"/>
    </row>
    <row r="37" spans="5:19" ht="15" customHeight="1"/>
    <row r="38" spans="5:19" ht="15" customHeight="1"/>
    <row r="39" spans="5:19" ht="15" customHeight="1"/>
    <row r="40" spans="5:19" ht="15" customHeight="1"/>
    <row r="41" spans="5:19" ht="15" customHeight="1"/>
  </sheetData>
  <sheetProtection algorithmName="SHA-512" hashValue="cmc99XwYTSmNmvPoutfeUvMRPNHYfqKywlFKq88SCxdNOZUX6YeHOVvJ9bhtbYuYw7Y0yWB/LixXQwjpNb4A4w==" saltValue="+u6dZ2+1u1d53idLhIMJBw==" spinCount="100000" sheet="1" selectLockedCells="1"/>
  <mergeCells count="7">
    <mergeCell ref="F26:L28"/>
    <mergeCell ref="J9:K9"/>
    <mergeCell ref="J10:K10"/>
    <mergeCell ref="J11:K11"/>
    <mergeCell ref="J12:K12"/>
    <mergeCell ref="J13:K13"/>
    <mergeCell ref="F22:H22"/>
  </mergeCells>
  <pageMargins left="0.39370078740157483" right="0.39370078740157483" top="0.39370078740157483" bottom="0.39370078740157483" header="0" footer="0"/>
  <pageSetup paperSize="9" scale="86"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4C71B-116C-481B-8657-88403DABE26B}">
  <sheetPr>
    <pageSetUpPr fitToPage="1"/>
  </sheetPr>
  <dimension ref="A1:AJ57"/>
  <sheetViews>
    <sheetView showGridLines="0" tabSelected="1" zoomScale="85" zoomScaleNormal="85" workbookViewId="0">
      <selection activeCell="G12" sqref="G12"/>
    </sheetView>
  </sheetViews>
  <sheetFormatPr baseColWidth="10" defaultColWidth="16.1796875" defaultRowHeight="15" customHeight="1" zeroHeight="1" outlineLevelCol="1"/>
  <cols>
    <col min="1" max="1" width="3.26953125" style="5" customWidth="1"/>
    <col min="2" max="2" width="37.7265625" style="5" hidden="1" customWidth="1"/>
    <col min="3" max="3" width="15.81640625" style="5" hidden="1" customWidth="1"/>
    <col min="4" max="4" width="38.7265625" style="5" hidden="1" customWidth="1"/>
    <col min="5" max="5" width="26.54296875" style="55" customWidth="1"/>
    <col min="6" max="6" width="38.81640625" style="56" bestFit="1" customWidth="1"/>
    <col min="7" max="7" width="16.7265625" style="55" bestFit="1" customWidth="1"/>
    <col min="8" max="8" width="13.54296875" style="55" bestFit="1" customWidth="1"/>
    <col min="9" max="9" width="15" style="55" bestFit="1" customWidth="1"/>
    <col min="10" max="10" width="18.26953125" style="55" bestFit="1" customWidth="1"/>
    <col min="11" max="11" width="20.7265625" style="55" bestFit="1" customWidth="1"/>
    <col min="12" max="12" width="17.453125" style="55" bestFit="1" customWidth="1"/>
    <col min="13" max="13" width="34.7265625" style="55" customWidth="1"/>
    <col min="14" max="14" width="16.1796875" style="19" customWidth="1"/>
    <col min="15" max="18" width="16.1796875" style="5" hidden="1" customWidth="1"/>
    <col min="19" max="36" width="16.1796875" style="5" customWidth="1"/>
    <col min="37" max="16384" width="16.1796875" style="5" outlineLevel="1"/>
  </cols>
  <sheetData>
    <row r="1" spans="2:19" ht="14.5">
      <c r="E1" s="1"/>
      <c r="F1" s="2"/>
      <c r="G1" s="1"/>
      <c r="H1" s="1"/>
      <c r="I1" s="1"/>
      <c r="J1" s="1"/>
      <c r="K1" s="1"/>
      <c r="L1" s="1"/>
      <c r="M1" s="1"/>
      <c r="N1" s="3"/>
      <c r="O1" s="4"/>
      <c r="P1" s="4"/>
      <c r="Q1" s="4"/>
      <c r="R1" s="4"/>
      <c r="S1" s="4"/>
    </row>
    <row r="2" spans="2:19" ht="14.5">
      <c r="E2" s="1"/>
      <c r="F2" s="2"/>
      <c r="G2" s="1"/>
      <c r="H2" s="1"/>
      <c r="I2" s="1"/>
      <c r="J2" s="1"/>
      <c r="K2" s="1"/>
      <c r="L2" s="1"/>
      <c r="M2" s="1"/>
      <c r="N2" s="3"/>
      <c r="O2" s="4"/>
      <c r="P2" s="4"/>
      <c r="Q2" s="4"/>
      <c r="R2" s="4"/>
      <c r="S2" s="4"/>
    </row>
    <row r="3" spans="2:19" ht="14.5">
      <c r="E3" s="1"/>
      <c r="F3" s="6"/>
      <c r="G3" s="6"/>
      <c r="H3" s="6"/>
      <c r="I3" s="6"/>
      <c r="J3" s="1"/>
      <c r="K3" s="1"/>
      <c r="L3" s="1"/>
      <c r="M3" s="1"/>
      <c r="N3" s="3"/>
      <c r="O3" s="4"/>
      <c r="P3" s="4"/>
      <c r="Q3" s="4"/>
      <c r="R3" s="4"/>
      <c r="S3" s="4"/>
    </row>
    <row r="4" spans="2:19" ht="33" customHeight="1">
      <c r="E4" s="1"/>
      <c r="F4" s="2"/>
      <c r="G4" s="1"/>
      <c r="H4" s="1"/>
      <c r="I4" s="1"/>
      <c r="J4" s="1"/>
      <c r="K4" s="1"/>
      <c r="L4" s="1"/>
      <c r="M4" s="1"/>
      <c r="N4" s="3"/>
      <c r="O4" s="4"/>
      <c r="P4" s="4"/>
      <c r="Q4" s="4"/>
      <c r="R4" s="4"/>
      <c r="S4" s="4"/>
    </row>
    <row r="5" spans="2:19" ht="14.5">
      <c r="E5" s="1"/>
      <c r="F5" s="7" t="s">
        <v>23</v>
      </c>
      <c r="G5" s="1"/>
      <c r="H5" s="1"/>
      <c r="I5" s="1"/>
      <c r="J5" s="1"/>
      <c r="K5" s="1"/>
      <c r="L5" s="1"/>
      <c r="M5" s="1"/>
      <c r="N5" s="3"/>
      <c r="O5" s="4"/>
      <c r="P5" s="4"/>
      <c r="Q5" s="4"/>
      <c r="R5" s="4"/>
      <c r="S5" s="4"/>
    </row>
    <row r="6" spans="2:19" ht="14.5">
      <c r="E6" s="1"/>
      <c r="F6" s="7" t="s">
        <v>24</v>
      </c>
      <c r="G6" s="1"/>
      <c r="H6" s="1"/>
      <c r="I6" s="1"/>
      <c r="J6" s="1"/>
      <c r="K6" s="1"/>
      <c r="L6" s="1"/>
      <c r="M6" s="1"/>
      <c r="N6" s="3"/>
      <c r="O6" s="4"/>
      <c r="P6" s="4"/>
      <c r="Q6" s="4"/>
      <c r="R6" s="4"/>
      <c r="S6" s="4"/>
    </row>
    <row r="7" spans="2:19" ht="14.5">
      <c r="E7" s="1"/>
      <c r="F7" s="2"/>
      <c r="G7" s="1"/>
      <c r="H7" s="1"/>
      <c r="I7" s="1"/>
      <c r="J7" s="1"/>
      <c r="K7" s="1"/>
      <c r="L7" s="1"/>
      <c r="M7" s="1"/>
      <c r="N7" s="3"/>
      <c r="O7" s="4"/>
      <c r="P7" s="4"/>
      <c r="Q7" s="4"/>
      <c r="R7" s="4"/>
      <c r="S7" s="4"/>
    </row>
    <row r="8" spans="2:19" ht="14.5">
      <c r="E8" s="1"/>
      <c r="F8" s="2"/>
      <c r="G8" s="1"/>
      <c r="H8" s="1"/>
      <c r="I8" s="1"/>
      <c r="J8" s="1"/>
      <c r="K8" s="1"/>
      <c r="L8" s="1"/>
      <c r="M8" s="20"/>
      <c r="N8" s="3"/>
      <c r="O8" s="4"/>
      <c r="P8" s="4"/>
      <c r="Q8" s="4"/>
      <c r="R8" s="4"/>
      <c r="S8" s="4"/>
    </row>
    <row r="9" spans="2:19" ht="14.5">
      <c r="E9" s="1"/>
      <c r="F9" s="8" t="s">
        <v>0</v>
      </c>
      <c r="G9" s="9">
        <v>1000</v>
      </c>
      <c r="H9" s="1"/>
      <c r="I9" s="1"/>
      <c r="J9" s="71" t="s">
        <v>1</v>
      </c>
      <c r="K9" s="71"/>
      <c r="L9" s="10">
        <f>+XIRR(L17:L25,F17:F25)</f>
        <v>1.1145897269248963</v>
      </c>
      <c r="M9" s="57"/>
      <c r="N9" s="11"/>
      <c r="O9" s="4"/>
      <c r="P9" s="4"/>
      <c r="Q9" s="4"/>
      <c r="R9" s="4"/>
      <c r="S9" s="4"/>
    </row>
    <row r="10" spans="2:19" ht="14.5">
      <c r="E10" s="1"/>
      <c r="F10" s="8" t="s">
        <v>2</v>
      </c>
      <c r="G10" s="12">
        <v>45369</v>
      </c>
      <c r="H10" s="1"/>
      <c r="I10" s="1"/>
      <c r="J10" s="71" t="s">
        <v>3</v>
      </c>
      <c r="K10" s="71"/>
      <c r="L10" s="10">
        <f>+NOMINAL(L9,4)</f>
        <v>0.8235470692756941</v>
      </c>
      <c r="M10" s="57"/>
      <c r="N10" s="13"/>
      <c r="O10" s="4"/>
      <c r="P10" s="4"/>
      <c r="Q10" s="4"/>
      <c r="R10" s="4"/>
      <c r="S10" s="4"/>
    </row>
    <row r="11" spans="2:19" ht="14.5">
      <c r="E11" s="1"/>
      <c r="F11" s="8" t="s">
        <v>4</v>
      </c>
      <c r="G11" s="69">
        <v>0.74375000000000002</v>
      </c>
      <c r="H11" s="1"/>
      <c r="I11" s="1"/>
      <c r="J11" s="71" t="s">
        <v>5</v>
      </c>
      <c r="K11" s="71"/>
      <c r="L11" s="15">
        <f>+SUM(R18:R25)/(365/12)</f>
        <v>12.799600264820191</v>
      </c>
      <c r="M11" s="58"/>
      <c r="N11" s="13"/>
      <c r="O11" s="4"/>
      <c r="P11" s="4"/>
      <c r="Q11" s="4"/>
      <c r="R11" s="4"/>
      <c r="S11" s="4"/>
    </row>
    <row r="12" spans="2:19" ht="14.5">
      <c r="E12" s="1"/>
      <c r="F12" s="8" t="s">
        <v>6</v>
      </c>
      <c r="G12" s="14">
        <v>0.08</v>
      </c>
      <c r="H12" s="16"/>
      <c r="I12" s="6"/>
      <c r="J12" s="71" t="s">
        <v>7</v>
      </c>
      <c r="K12" s="71"/>
      <c r="L12" s="10">
        <f>+O38/G17</f>
        <v>0.99999999526332517</v>
      </c>
      <c r="M12" s="57"/>
      <c r="N12" s="17"/>
      <c r="O12" s="18"/>
      <c r="P12" s="4"/>
      <c r="Q12" s="4"/>
      <c r="R12" s="4"/>
      <c r="S12" s="4"/>
    </row>
    <row r="13" spans="2:19" ht="14.5">
      <c r="E13" s="1"/>
      <c r="F13" s="16"/>
      <c r="G13" s="16"/>
      <c r="H13" s="16"/>
      <c r="I13" s="6"/>
      <c r="J13" s="72"/>
      <c r="K13" s="72"/>
      <c r="L13" s="6"/>
      <c r="M13" s="59"/>
      <c r="N13" s="17"/>
      <c r="O13" s="18"/>
      <c r="P13" s="4"/>
      <c r="Q13" s="4"/>
      <c r="R13" s="4"/>
      <c r="S13" s="4"/>
    </row>
    <row r="14" spans="2:19" s="19" customFormat="1" ht="14.5">
      <c r="E14" s="20"/>
      <c r="F14" s="21"/>
      <c r="G14" s="22"/>
      <c r="H14" s="23"/>
      <c r="I14" s="24"/>
      <c r="J14" s="24"/>
      <c r="K14" s="24"/>
      <c r="L14" s="24"/>
      <c r="M14" s="24"/>
      <c r="N14" s="17"/>
      <c r="O14" s="25"/>
      <c r="P14" s="3"/>
      <c r="Q14" s="3"/>
      <c r="R14" s="3"/>
      <c r="S14" s="3"/>
    </row>
    <row r="15" spans="2:19" thickBot="1">
      <c r="E15" s="1"/>
      <c r="F15" s="2"/>
      <c r="G15" s="1"/>
      <c r="H15" s="1"/>
      <c r="I15" s="1"/>
      <c r="J15" s="1"/>
      <c r="K15" s="1"/>
      <c r="L15" s="1"/>
      <c r="M15" s="20"/>
      <c r="N15" s="25"/>
      <c r="O15" s="18"/>
      <c r="P15" s="4"/>
      <c r="Q15" s="4"/>
      <c r="R15" s="4"/>
      <c r="S15" s="4"/>
    </row>
    <row r="16" spans="2:19" s="34" customFormat="1" ht="28.5" customHeight="1" thickBot="1">
      <c r="B16" s="26"/>
      <c r="C16" s="26" t="s">
        <v>8</v>
      </c>
      <c r="D16" s="26"/>
      <c r="E16" s="27"/>
      <c r="F16" s="28" t="s">
        <v>9</v>
      </c>
      <c r="G16" s="28" t="s">
        <v>10</v>
      </c>
      <c r="H16" s="28" t="s">
        <v>11</v>
      </c>
      <c r="I16" s="28" t="s">
        <v>12</v>
      </c>
      <c r="J16" s="28" t="s">
        <v>13</v>
      </c>
      <c r="K16" s="28" t="s">
        <v>14</v>
      </c>
      <c r="L16" s="29" t="s">
        <v>15</v>
      </c>
      <c r="M16" s="60"/>
      <c r="N16" s="30"/>
      <c r="O16" s="31" t="s">
        <v>16</v>
      </c>
      <c r="P16" s="31" t="s">
        <v>17</v>
      </c>
      <c r="Q16" s="32"/>
      <c r="R16" s="31" t="s">
        <v>18</v>
      </c>
      <c r="S16" s="33"/>
    </row>
    <row r="17" spans="2:19" ht="14.5">
      <c r="B17" s="35">
        <f>+D17</f>
        <v>45369</v>
      </c>
      <c r="C17" s="65">
        <f>+$G$11+$G$12</f>
        <v>0.82374999999999998</v>
      </c>
      <c r="D17" s="35">
        <f>+G10</f>
        <v>45369</v>
      </c>
      <c r="E17" s="37"/>
      <c r="F17" s="38">
        <f>+G10</f>
        <v>45369</v>
      </c>
      <c r="G17" s="39">
        <f>G9</f>
        <v>1000</v>
      </c>
      <c r="H17" s="40"/>
      <c r="I17" s="39"/>
      <c r="J17" s="39"/>
      <c r="K17" s="39">
        <f t="shared" ref="K17:K18" si="0">+G17-J17</f>
        <v>1000</v>
      </c>
      <c r="L17" s="41">
        <f>-G17</f>
        <v>-1000</v>
      </c>
      <c r="M17" s="61"/>
      <c r="N17" s="42"/>
      <c r="O17" s="43"/>
      <c r="P17" s="43"/>
      <c r="Q17" s="44"/>
      <c r="R17" s="44"/>
      <c r="S17" s="4"/>
    </row>
    <row r="18" spans="2:19" ht="14.5">
      <c r="B18" s="35">
        <v>45461</v>
      </c>
      <c r="C18" s="65">
        <f>+$G$11+$G$12</f>
        <v>0.82374999999999998</v>
      </c>
      <c r="D18" s="45">
        <f>+B18</f>
        <v>45461</v>
      </c>
      <c r="E18" s="68"/>
      <c r="F18" s="46">
        <f>+D18</f>
        <v>45461</v>
      </c>
      <c r="G18" s="39">
        <f t="shared" ref="G18" si="1">+K17</f>
        <v>1000</v>
      </c>
      <c r="H18" s="64">
        <f t="shared" ref="H18:H25" si="2">+B18-B17</f>
        <v>92</v>
      </c>
      <c r="I18" s="39">
        <f>+G18*($G$11+$G$12)*(H18)/365</f>
        <v>207.63013698630138</v>
      </c>
      <c r="J18" s="39"/>
      <c r="K18" s="39">
        <f t="shared" si="0"/>
        <v>1000</v>
      </c>
      <c r="L18" s="41">
        <f>+I18+J18</f>
        <v>207.63013698630138</v>
      </c>
      <c r="M18" s="61"/>
      <c r="N18" s="42"/>
      <c r="O18" s="47">
        <f>+L18/(1+$L$9)^((P18)/365)</f>
        <v>171.91571908587542</v>
      </c>
      <c r="P18" s="48">
        <f t="shared" ref="P18:P25" si="3">+F18-$F$17</f>
        <v>92</v>
      </c>
      <c r="Q18" s="44"/>
      <c r="R18" s="49">
        <f t="shared" ref="R18:R25" si="4">+(O18/$O$38)*P18</f>
        <v>15.816246230816954</v>
      </c>
      <c r="S18" s="4"/>
    </row>
    <row r="19" spans="2:19" ht="14.5">
      <c r="B19" s="35">
        <v>45553</v>
      </c>
      <c r="C19" s="65">
        <f t="shared" ref="C19:C24" si="5">+$G$11+$G$12</f>
        <v>0.82374999999999998</v>
      </c>
      <c r="D19" s="45">
        <f t="shared" ref="D19:D25" si="6">+B19</f>
        <v>45553</v>
      </c>
      <c r="E19" s="68"/>
      <c r="F19" s="46">
        <f t="shared" ref="F19" si="7">+D19</f>
        <v>45553</v>
      </c>
      <c r="G19" s="39">
        <f t="shared" ref="G19:G25" si="8">+K18</f>
        <v>1000</v>
      </c>
      <c r="H19" s="64">
        <f t="shared" si="2"/>
        <v>92</v>
      </c>
      <c r="I19" s="39">
        <f t="shared" ref="I19:I25" si="9">+G19*($G$11+$G$12)*(H19)/365</f>
        <v>207.63013698630138</v>
      </c>
      <c r="J19" s="39"/>
      <c r="K19" s="39">
        <f t="shared" ref="K19:K25" si="10">+G19-J19</f>
        <v>1000</v>
      </c>
      <c r="L19" s="41">
        <f t="shared" ref="L19:L25" si="11">+I19+J19</f>
        <v>207.63013698630138</v>
      </c>
      <c r="M19" s="61"/>
      <c r="N19" s="42"/>
      <c r="O19" s="47">
        <f t="shared" ref="O19:O25" si="12">+L19/(1+$L$9)^((P19)/365)</f>
        <v>142.34453099052553</v>
      </c>
      <c r="P19" s="48">
        <f t="shared" si="3"/>
        <v>184</v>
      </c>
      <c r="Q19" s="44"/>
      <c r="R19" s="49">
        <f t="shared" si="4"/>
        <v>26.191393826316808</v>
      </c>
      <c r="S19" s="4"/>
    </row>
    <row r="20" spans="2:19" ht="14.5">
      <c r="B20" s="35">
        <v>45644</v>
      </c>
      <c r="C20" s="65">
        <f t="shared" si="5"/>
        <v>0.82374999999999998</v>
      </c>
      <c r="D20" s="45">
        <f>+B20</f>
        <v>45644</v>
      </c>
      <c r="E20" s="68"/>
      <c r="F20" s="46">
        <f t="shared" ref="F20" si="13">+D20</f>
        <v>45644</v>
      </c>
      <c r="G20" s="39">
        <f t="shared" si="8"/>
        <v>1000</v>
      </c>
      <c r="H20" s="64">
        <f t="shared" si="2"/>
        <v>91</v>
      </c>
      <c r="I20" s="39">
        <f t="shared" si="9"/>
        <v>205.37328767123287</v>
      </c>
      <c r="J20" s="39"/>
      <c r="K20" s="39">
        <f t="shared" si="10"/>
        <v>1000</v>
      </c>
      <c r="L20" s="41">
        <f t="shared" si="11"/>
        <v>205.37328767123287</v>
      </c>
      <c r="M20" s="61"/>
      <c r="N20" s="42"/>
      <c r="O20" s="47">
        <f t="shared" si="12"/>
        <v>116.81821850450805</v>
      </c>
      <c r="P20" s="48">
        <f t="shared" si="3"/>
        <v>275</v>
      </c>
      <c r="Q20" s="44"/>
      <c r="R20" s="49">
        <f t="shared" si="4"/>
        <v>32.125010240905439</v>
      </c>
      <c r="S20" s="4"/>
    </row>
    <row r="21" spans="2:19" ht="14.5">
      <c r="B21" s="35">
        <v>45734</v>
      </c>
      <c r="C21" s="65">
        <f>+$G$11+$G$12</f>
        <v>0.82374999999999998</v>
      </c>
      <c r="D21" s="45">
        <f>+B21</f>
        <v>45734</v>
      </c>
      <c r="E21" s="68"/>
      <c r="F21" s="46">
        <f>+D21</f>
        <v>45734</v>
      </c>
      <c r="G21" s="39">
        <f t="shared" si="8"/>
        <v>1000</v>
      </c>
      <c r="H21" s="64">
        <f t="shared" si="2"/>
        <v>90</v>
      </c>
      <c r="I21" s="39">
        <f t="shared" si="9"/>
        <v>203.11643835616439</v>
      </c>
      <c r="J21" s="39"/>
      <c r="K21" s="39">
        <f t="shared" si="10"/>
        <v>1000</v>
      </c>
      <c r="L21" s="41">
        <f t="shared" si="11"/>
        <v>203.11643835616439</v>
      </c>
      <c r="M21" s="61"/>
      <c r="N21" s="42"/>
      <c r="O21" s="47">
        <f t="shared" si="12"/>
        <v>96.054774015923542</v>
      </c>
      <c r="P21" s="48">
        <f t="shared" si="3"/>
        <v>365</v>
      </c>
      <c r="Q21" s="44"/>
      <c r="R21" s="49">
        <f t="shared" si="4"/>
        <v>35.059992681879876</v>
      </c>
      <c r="S21" s="4"/>
    </row>
    <row r="22" spans="2:19" ht="14.5">
      <c r="B22" s="35">
        <v>45826</v>
      </c>
      <c r="C22" s="65">
        <f>+$G$11+$G$12</f>
        <v>0.82374999999999998</v>
      </c>
      <c r="D22" s="45">
        <f>+B22</f>
        <v>45826</v>
      </c>
      <c r="E22" s="68"/>
      <c r="F22" s="46">
        <f>+D22</f>
        <v>45826</v>
      </c>
      <c r="G22" s="39">
        <f t="shared" si="8"/>
        <v>1000</v>
      </c>
      <c r="H22" s="64">
        <f t="shared" si="2"/>
        <v>92</v>
      </c>
      <c r="I22" s="39">
        <f t="shared" si="9"/>
        <v>207.63013698630138</v>
      </c>
      <c r="J22" s="39"/>
      <c r="K22" s="39">
        <f t="shared" si="10"/>
        <v>1000</v>
      </c>
      <c r="L22" s="41">
        <f t="shared" si="11"/>
        <v>207.63013698630138</v>
      </c>
      <c r="M22" s="61"/>
      <c r="N22" s="42"/>
      <c r="O22" s="47">
        <f t="shared" si="12"/>
        <v>81.299798678148662</v>
      </c>
      <c r="P22" s="48">
        <f t="shared" si="3"/>
        <v>457</v>
      </c>
      <c r="Q22" s="44"/>
      <c r="R22" s="49">
        <f t="shared" si="4"/>
        <v>37.154008171900387</v>
      </c>
      <c r="S22" s="4"/>
    </row>
    <row r="23" spans="2:19" ht="14.5">
      <c r="B23" s="35">
        <v>45918</v>
      </c>
      <c r="C23" s="65">
        <f t="shared" si="5"/>
        <v>0.82374999999999998</v>
      </c>
      <c r="D23" s="45">
        <f>+B23</f>
        <v>45918</v>
      </c>
      <c r="E23" s="68"/>
      <c r="F23" s="46">
        <f t="shared" ref="F23:F24" si="14">+D23</f>
        <v>45918</v>
      </c>
      <c r="G23" s="39">
        <f t="shared" si="8"/>
        <v>1000</v>
      </c>
      <c r="H23" s="64">
        <f t="shared" si="2"/>
        <v>92</v>
      </c>
      <c r="I23" s="39">
        <f t="shared" si="9"/>
        <v>207.63013698630138</v>
      </c>
      <c r="J23" s="66">
        <f>G9*0.33</f>
        <v>330</v>
      </c>
      <c r="K23" s="39">
        <f t="shared" si="10"/>
        <v>670</v>
      </c>
      <c r="L23" s="41">
        <f t="shared" si="11"/>
        <v>537.63013698630141</v>
      </c>
      <c r="M23" s="61"/>
      <c r="N23" s="42"/>
      <c r="O23" s="47">
        <f t="shared" si="12"/>
        <v>174.30421228955379</v>
      </c>
      <c r="P23" s="48">
        <f t="shared" si="3"/>
        <v>549</v>
      </c>
      <c r="Q23" s="44"/>
      <c r="R23" s="49">
        <f t="shared" si="4"/>
        <v>95.693013000231716</v>
      </c>
      <c r="S23" s="4"/>
    </row>
    <row r="24" spans="2:19" ht="14.5">
      <c r="B24" s="35">
        <v>46009</v>
      </c>
      <c r="C24" s="65">
        <f t="shared" si="5"/>
        <v>0.82374999999999998</v>
      </c>
      <c r="D24" s="45">
        <f t="shared" si="6"/>
        <v>46009</v>
      </c>
      <c r="E24" s="68"/>
      <c r="F24" s="46">
        <f t="shared" si="14"/>
        <v>46009</v>
      </c>
      <c r="G24" s="39">
        <f t="shared" si="8"/>
        <v>670</v>
      </c>
      <c r="H24" s="64">
        <f t="shared" si="2"/>
        <v>91</v>
      </c>
      <c r="I24" s="39">
        <f t="shared" si="9"/>
        <v>137.60010273972603</v>
      </c>
      <c r="J24" s="66">
        <f>G9*0.33</f>
        <v>330</v>
      </c>
      <c r="K24" s="39">
        <f t="shared" si="10"/>
        <v>340</v>
      </c>
      <c r="L24" s="41">
        <f t="shared" si="11"/>
        <v>467.60010273972603</v>
      </c>
      <c r="M24" s="61"/>
      <c r="N24" s="42"/>
      <c r="O24" s="47">
        <f t="shared" si="12"/>
        <v>125.78101742420559</v>
      </c>
      <c r="P24" s="48">
        <f t="shared" si="3"/>
        <v>640</v>
      </c>
      <c r="Q24" s="44"/>
      <c r="R24" s="49">
        <f t="shared" si="4"/>
        <v>80.499851532793201</v>
      </c>
      <c r="S24" s="4"/>
    </row>
    <row r="25" spans="2:19" thickBot="1">
      <c r="B25" s="35">
        <v>46099</v>
      </c>
      <c r="C25" s="65">
        <f>+$G$11+$G$12</f>
        <v>0.82374999999999998</v>
      </c>
      <c r="D25" s="45">
        <f t="shared" si="6"/>
        <v>46099</v>
      </c>
      <c r="E25" s="68"/>
      <c r="F25" s="46">
        <f>+D25</f>
        <v>46099</v>
      </c>
      <c r="G25" s="39">
        <f t="shared" si="8"/>
        <v>340</v>
      </c>
      <c r="H25" s="64">
        <f t="shared" si="2"/>
        <v>90</v>
      </c>
      <c r="I25" s="39">
        <f t="shared" si="9"/>
        <v>69.05958904109589</v>
      </c>
      <c r="J25" s="66">
        <f>G9-J23-J24</f>
        <v>340</v>
      </c>
      <c r="K25" s="39">
        <f t="shared" si="10"/>
        <v>0</v>
      </c>
      <c r="L25" s="41">
        <f t="shared" si="11"/>
        <v>409.05958904109588</v>
      </c>
      <c r="M25" s="61"/>
      <c r="N25" s="42"/>
      <c r="O25" s="47">
        <f t="shared" si="12"/>
        <v>91.481724274584664</v>
      </c>
      <c r="P25" s="48">
        <f t="shared" si="3"/>
        <v>730</v>
      </c>
      <c r="Q25" s="44"/>
      <c r="R25" s="49">
        <f t="shared" si="4"/>
        <v>66.78165903676981</v>
      </c>
      <c r="S25" s="4"/>
    </row>
    <row r="26" spans="2:19" ht="14.5" hidden="1">
      <c r="B26" s="35"/>
      <c r="C26" s="65"/>
      <c r="D26" s="45"/>
      <c r="E26" s="37"/>
      <c r="F26" s="46"/>
      <c r="G26" s="39"/>
      <c r="H26" s="64"/>
      <c r="I26" s="39"/>
      <c r="J26" s="39"/>
      <c r="K26" s="39"/>
      <c r="L26" s="41"/>
      <c r="M26" s="61"/>
      <c r="N26" s="42"/>
      <c r="O26" s="47"/>
      <c r="P26" s="48"/>
      <c r="Q26" s="44"/>
      <c r="R26" s="49"/>
      <c r="S26" s="4"/>
    </row>
    <row r="27" spans="2:19" ht="14.5" hidden="1">
      <c r="B27" s="35"/>
      <c r="C27" s="65"/>
      <c r="D27" s="45"/>
      <c r="E27" s="37"/>
      <c r="F27" s="46"/>
      <c r="G27" s="39"/>
      <c r="H27" s="64"/>
      <c r="I27" s="39"/>
      <c r="J27" s="39"/>
      <c r="K27" s="39"/>
      <c r="L27" s="41"/>
      <c r="M27" s="61"/>
      <c r="N27" s="42"/>
      <c r="O27" s="47"/>
      <c r="P27" s="48"/>
      <c r="Q27" s="44"/>
      <c r="R27" s="49"/>
      <c r="S27" s="4"/>
    </row>
    <row r="28" spans="2:19" ht="14.5" hidden="1">
      <c r="B28" s="35"/>
      <c r="C28" s="65"/>
      <c r="D28" s="45"/>
      <c r="E28" s="37"/>
      <c r="F28" s="46"/>
      <c r="G28" s="39"/>
      <c r="H28" s="64"/>
      <c r="I28" s="39"/>
      <c r="J28" s="39"/>
      <c r="K28" s="39"/>
      <c r="L28" s="41"/>
      <c r="M28" s="61"/>
      <c r="N28" s="42"/>
      <c r="O28" s="47"/>
      <c r="P28" s="48"/>
      <c r="Q28" s="44"/>
      <c r="R28" s="49"/>
      <c r="S28" s="4"/>
    </row>
    <row r="29" spans="2:19" ht="14.5" hidden="1">
      <c r="B29" s="35"/>
      <c r="C29" s="65"/>
      <c r="D29" s="45"/>
      <c r="E29" s="37"/>
      <c r="F29" s="46"/>
      <c r="G29" s="39"/>
      <c r="H29" s="64"/>
      <c r="I29" s="39"/>
      <c r="J29" s="39"/>
      <c r="K29" s="39"/>
      <c r="L29" s="41"/>
      <c r="M29" s="61"/>
      <c r="N29" s="42"/>
      <c r="O29" s="47"/>
      <c r="P29" s="48"/>
      <c r="Q29" s="44"/>
      <c r="R29" s="49"/>
      <c r="S29" s="4"/>
    </row>
    <row r="30" spans="2:19" ht="14.5" hidden="1">
      <c r="B30" s="35"/>
      <c r="C30" s="65"/>
      <c r="D30" s="45"/>
      <c r="E30" s="37"/>
      <c r="F30" s="46"/>
      <c r="G30" s="39"/>
      <c r="H30" s="64"/>
      <c r="I30" s="39"/>
      <c r="J30" s="39"/>
      <c r="K30" s="39"/>
      <c r="L30" s="41"/>
      <c r="M30" s="61"/>
      <c r="N30" s="42"/>
      <c r="O30" s="47"/>
      <c r="P30" s="48"/>
      <c r="Q30" s="44"/>
      <c r="R30" s="49"/>
      <c r="S30" s="4"/>
    </row>
    <row r="31" spans="2:19" ht="14.5" hidden="1">
      <c r="B31" s="35"/>
      <c r="C31" s="65"/>
      <c r="D31" s="45"/>
      <c r="E31" s="37"/>
      <c r="F31" s="46"/>
      <c r="G31" s="39"/>
      <c r="H31" s="64"/>
      <c r="I31" s="39"/>
      <c r="J31" s="39"/>
      <c r="K31" s="39"/>
      <c r="L31" s="41"/>
      <c r="M31" s="61"/>
      <c r="N31" s="42"/>
      <c r="O31" s="47"/>
      <c r="P31" s="48"/>
      <c r="Q31" s="44"/>
      <c r="R31" s="49"/>
      <c r="S31" s="4"/>
    </row>
    <row r="32" spans="2:19" ht="14.5" hidden="1">
      <c r="B32" s="35"/>
      <c r="C32" s="65"/>
      <c r="D32" s="45"/>
      <c r="E32" s="37"/>
      <c r="F32" s="46"/>
      <c r="G32" s="39"/>
      <c r="H32" s="64"/>
      <c r="I32" s="39"/>
      <c r="J32" s="39"/>
      <c r="K32" s="39"/>
      <c r="L32" s="41"/>
      <c r="M32" s="61"/>
      <c r="N32" s="42"/>
      <c r="O32" s="47"/>
      <c r="P32" s="48"/>
      <c r="Q32" s="44"/>
      <c r="R32" s="49"/>
      <c r="S32" s="4"/>
    </row>
    <row r="33" spans="2:19" ht="14.5" hidden="1">
      <c r="B33" s="35"/>
      <c r="C33" s="65"/>
      <c r="D33" s="45"/>
      <c r="E33" s="37"/>
      <c r="F33" s="46"/>
      <c r="G33" s="39"/>
      <c r="H33" s="64"/>
      <c r="I33" s="39"/>
      <c r="J33" s="39"/>
      <c r="K33" s="39"/>
      <c r="L33" s="41"/>
      <c r="M33" s="61"/>
      <c r="N33" s="42"/>
      <c r="O33" s="47"/>
      <c r="P33" s="48"/>
      <c r="Q33" s="44"/>
      <c r="R33" s="49"/>
      <c r="S33" s="4"/>
    </row>
    <row r="34" spans="2:19" ht="14.5" hidden="1">
      <c r="B34" s="35"/>
      <c r="C34" s="65"/>
      <c r="D34" s="45"/>
      <c r="E34" s="37"/>
      <c r="F34" s="46"/>
      <c r="G34" s="39"/>
      <c r="H34" s="64"/>
      <c r="I34" s="39"/>
      <c r="J34" s="39"/>
      <c r="K34" s="39"/>
      <c r="L34" s="41"/>
      <c r="M34" s="61"/>
      <c r="N34" s="42"/>
      <c r="O34" s="47"/>
      <c r="P34" s="48"/>
      <c r="Q34" s="44"/>
      <c r="R34" s="49"/>
      <c r="S34" s="4"/>
    </row>
    <row r="35" spans="2:19" ht="14.5" hidden="1">
      <c r="B35" s="35"/>
      <c r="C35" s="65"/>
      <c r="D35" s="45"/>
      <c r="E35" s="37"/>
      <c r="F35" s="46"/>
      <c r="G35" s="39"/>
      <c r="H35" s="64"/>
      <c r="I35" s="39"/>
      <c r="J35" s="39"/>
      <c r="K35" s="39"/>
      <c r="L35" s="41"/>
      <c r="M35" s="61"/>
      <c r="N35" s="42"/>
      <c r="O35" s="47"/>
      <c r="P35" s="48"/>
      <c r="Q35" s="44"/>
      <c r="R35" s="49"/>
      <c r="S35" s="4"/>
    </row>
    <row r="36" spans="2:19" ht="14.5" hidden="1">
      <c r="B36" s="35"/>
      <c r="C36" s="65"/>
      <c r="D36" s="45"/>
      <c r="E36" s="37"/>
      <c r="F36" s="46"/>
      <c r="G36" s="39"/>
      <c r="H36" s="64"/>
      <c r="I36" s="39"/>
      <c r="J36" s="39"/>
      <c r="K36" s="39"/>
      <c r="L36" s="41"/>
      <c r="M36" s="61"/>
      <c r="N36" s="42"/>
      <c r="O36" s="47"/>
      <c r="P36" s="48"/>
      <c r="Q36" s="44"/>
      <c r="R36" s="49"/>
      <c r="S36" s="4"/>
    </row>
    <row r="37" spans="2:19" hidden="1" thickBot="1">
      <c r="B37" s="35"/>
      <c r="C37" s="65"/>
      <c r="D37" s="45"/>
      <c r="E37" s="37"/>
      <c r="F37" s="46"/>
      <c r="G37" s="39"/>
      <c r="H37" s="64"/>
      <c r="I37" s="39"/>
      <c r="J37" s="39"/>
      <c r="K37" s="39"/>
      <c r="L37" s="41"/>
      <c r="M37" s="61"/>
      <c r="N37" s="42"/>
      <c r="O37" s="47"/>
      <c r="P37" s="48"/>
      <c r="Q37" s="44"/>
      <c r="R37" s="49"/>
      <c r="S37" s="4"/>
    </row>
    <row r="38" spans="2:19" thickBot="1">
      <c r="B38" s="50"/>
      <c r="C38" s="36"/>
      <c r="D38" s="50"/>
      <c r="E38" s="1"/>
      <c r="F38" s="73" t="s">
        <v>19</v>
      </c>
      <c r="G38" s="74"/>
      <c r="H38" s="75"/>
      <c r="I38" s="51">
        <f>SUM(I18:I37)</f>
        <v>1445.6699657534245</v>
      </c>
      <c r="J38" s="51">
        <f>SUM(J18:J37)</f>
        <v>1000</v>
      </c>
      <c r="K38" s="51"/>
      <c r="L38" s="52">
        <f>SUM(L17:L37)</f>
        <v>1445.669965753425</v>
      </c>
      <c r="M38" s="62"/>
      <c r="N38" s="53"/>
      <c r="O38" s="54">
        <f>SUM(O18:O25)</f>
        <v>999.99999526332522</v>
      </c>
      <c r="P38" s="44"/>
      <c r="Q38" s="44"/>
      <c r="R38" s="44"/>
      <c r="S38" s="4"/>
    </row>
    <row r="39" spans="2:19" ht="14.5">
      <c r="E39" s="1"/>
      <c r="F39" s="2"/>
      <c r="G39" s="1"/>
      <c r="H39" s="1"/>
      <c r="I39" s="1"/>
      <c r="J39" s="1"/>
      <c r="K39" s="1"/>
      <c r="L39" s="1"/>
      <c r="M39" s="20"/>
      <c r="N39" s="3"/>
      <c r="O39" s="4"/>
      <c r="P39" s="4"/>
      <c r="Q39" s="4"/>
      <c r="R39" s="4"/>
      <c r="S39" s="4"/>
    </row>
    <row r="40" spans="2:19" ht="14.5">
      <c r="E40" s="1"/>
      <c r="F40" s="1"/>
      <c r="G40" s="1"/>
      <c r="H40" s="1"/>
      <c r="I40" s="1"/>
      <c r="J40" s="1"/>
      <c r="K40" s="1"/>
      <c r="L40" s="1"/>
      <c r="M40" s="20"/>
      <c r="N40" s="3"/>
      <c r="O40" s="4"/>
      <c r="P40" s="4"/>
      <c r="Q40" s="4"/>
      <c r="R40" s="4"/>
      <c r="S40" s="4"/>
    </row>
    <row r="41" spans="2:19" ht="14.5">
      <c r="E41" s="1"/>
      <c r="F41" s="1"/>
      <c r="G41" s="1"/>
      <c r="H41" s="1"/>
      <c r="I41" s="1"/>
      <c r="J41" s="1"/>
      <c r="K41" s="1"/>
      <c r="L41" s="1"/>
      <c r="M41" s="1"/>
      <c r="N41" s="3"/>
      <c r="O41" s="4"/>
      <c r="P41" s="4"/>
      <c r="Q41" s="4"/>
      <c r="R41" s="4"/>
      <c r="S41" s="4"/>
    </row>
    <row r="42" spans="2:19" ht="15" customHeight="1">
      <c r="E42" s="1"/>
      <c r="F42" s="70" t="s">
        <v>20</v>
      </c>
      <c r="G42" s="70"/>
      <c r="H42" s="70"/>
      <c r="I42" s="70"/>
      <c r="J42" s="70"/>
      <c r="K42" s="70"/>
      <c r="L42" s="70"/>
      <c r="M42" s="1"/>
      <c r="N42" s="1"/>
      <c r="O42" s="63"/>
      <c r="P42" s="63"/>
      <c r="Q42" s="63"/>
      <c r="R42" s="4"/>
      <c r="S42" s="4"/>
    </row>
    <row r="43" spans="2:19" ht="14.5">
      <c r="E43" s="1"/>
      <c r="F43" s="70"/>
      <c r="G43" s="70"/>
      <c r="H43" s="70"/>
      <c r="I43" s="70"/>
      <c r="J43" s="70"/>
      <c r="K43" s="70"/>
      <c r="L43" s="70"/>
      <c r="M43" s="1"/>
      <c r="N43" s="1"/>
      <c r="O43" s="63"/>
      <c r="P43" s="63"/>
      <c r="Q43" s="63"/>
      <c r="R43" s="4"/>
      <c r="S43" s="4"/>
    </row>
    <row r="44" spans="2:19" ht="14.5">
      <c r="E44" s="1"/>
      <c r="F44" s="70"/>
      <c r="G44" s="70"/>
      <c r="H44" s="70"/>
      <c r="I44" s="70"/>
      <c r="J44" s="70"/>
      <c r="K44" s="70"/>
      <c r="L44" s="70"/>
      <c r="M44" s="1"/>
      <c r="N44" s="1"/>
      <c r="O44" s="63"/>
      <c r="P44" s="63"/>
      <c r="Q44" s="63"/>
      <c r="R44" s="4"/>
      <c r="S44" s="4"/>
    </row>
    <row r="45" spans="2:19" ht="14.5">
      <c r="E45" s="1"/>
      <c r="F45" s="2"/>
      <c r="G45" s="1"/>
      <c r="H45" s="1"/>
      <c r="I45" s="1"/>
      <c r="J45" s="1"/>
      <c r="K45" s="1"/>
      <c r="L45" s="1"/>
      <c r="M45" s="1"/>
      <c r="N45" s="3"/>
      <c r="O45" s="4"/>
      <c r="P45" s="4"/>
      <c r="Q45" s="4"/>
      <c r="R45" s="4"/>
      <c r="S45" s="4"/>
    </row>
    <row r="46" spans="2:19" ht="14.5">
      <c r="E46" s="1"/>
      <c r="F46" s="2"/>
      <c r="G46" s="1"/>
      <c r="H46" s="1"/>
      <c r="I46" s="1"/>
      <c r="J46" s="1"/>
      <c r="K46" s="1"/>
      <c r="L46" s="1"/>
      <c r="M46" s="1"/>
      <c r="N46" s="3"/>
      <c r="O46" s="4"/>
      <c r="P46" s="4"/>
      <c r="Q46" s="4"/>
      <c r="R46" s="4"/>
      <c r="S46" s="4"/>
    </row>
    <row r="47" spans="2:19" ht="14.5">
      <c r="E47" s="1"/>
      <c r="F47" s="2"/>
      <c r="G47" s="1"/>
      <c r="H47" s="1"/>
      <c r="I47" s="1"/>
      <c r="J47" s="1"/>
      <c r="K47" s="1"/>
      <c r="L47" s="1"/>
      <c r="M47" s="1"/>
      <c r="N47" s="3"/>
      <c r="O47" s="4"/>
      <c r="P47" s="4"/>
      <c r="Q47" s="4"/>
      <c r="R47" s="4"/>
      <c r="S47" s="4"/>
    </row>
    <row r="48" spans="2:19" ht="14.5">
      <c r="E48" s="1"/>
      <c r="F48" s="2"/>
      <c r="G48" s="1"/>
      <c r="H48" s="1"/>
      <c r="I48" s="1"/>
      <c r="J48" s="1"/>
      <c r="K48" s="1"/>
      <c r="L48" s="1"/>
      <c r="M48" s="1"/>
      <c r="N48" s="3"/>
      <c r="O48" s="4"/>
      <c r="P48" s="4"/>
      <c r="Q48" s="4"/>
      <c r="R48" s="4"/>
      <c r="S48" s="4"/>
    </row>
    <row r="49" spans="5:19" ht="14.5">
      <c r="E49" s="1"/>
      <c r="F49" s="2"/>
      <c r="G49" s="1"/>
      <c r="H49" s="1"/>
      <c r="I49" s="1"/>
      <c r="J49" s="1"/>
      <c r="K49" s="1"/>
      <c r="L49" s="1"/>
      <c r="M49" s="1"/>
      <c r="N49" s="3"/>
      <c r="O49" s="4"/>
      <c r="P49" s="4"/>
      <c r="Q49" s="4"/>
      <c r="R49" s="4"/>
      <c r="S49" s="4"/>
    </row>
    <row r="50" spans="5:19" ht="14.5">
      <c r="E50" s="1"/>
      <c r="F50" s="2"/>
      <c r="G50" s="1"/>
      <c r="H50" s="1"/>
      <c r="I50" s="1"/>
      <c r="J50" s="1"/>
      <c r="K50" s="1"/>
      <c r="L50" s="1"/>
      <c r="M50" s="1"/>
      <c r="N50" s="3"/>
      <c r="O50" s="4"/>
      <c r="P50" s="4"/>
      <c r="Q50" s="4"/>
      <c r="R50" s="4"/>
      <c r="S50" s="4"/>
    </row>
    <row r="51" spans="5:19" ht="14.5">
      <c r="E51" s="1"/>
      <c r="F51" s="2"/>
      <c r="G51" s="1"/>
      <c r="H51" s="1"/>
      <c r="I51" s="1"/>
      <c r="J51" s="1"/>
      <c r="K51" s="1"/>
      <c r="L51" s="1"/>
      <c r="M51" s="1"/>
      <c r="N51" s="3"/>
      <c r="O51" s="4"/>
      <c r="P51" s="4"/>
      <c r="Q51" s="4"/>
      <c r="R51" s="4"/>
      <c r="S51" s="4"/>
    </row>
    <row r="52" spans="5:19" ht="14.5">
      <c r="E52" s="1"/>
      <c r="F52" s="2"/>
      <c r="G52" s="1"/>
      <c r="H52" s="1"/>
      <c r="I52" s="1"/>
      <c r="J52" s="1"/>
      <c r="K52" s="1"/>
      <c r="L52" s="1"/>
      <c r="M52" s="1"/>
      <c r="N52" s="3"/>
      <c r="O52" s="4"/>
      <c r="P52" s="4"/>
      <c r="Q52" s="4"/>
      <c r="R52" s="4"/>
      <c r="S52" s="4"/>
    </row>
    <row r="53" spans="5:19" ht="15" customHeight="1"/>
    <row r="54" spans="5:19" ht="15" customHeight="1"/>
    <row r="55" spans="5:19" ht="15" customHeight="1"/>
    <row r="56" spans="5:19" ht="15" customHeight="1"/>
    <row r="57" spans="5:19" ht="15" customHeight="1"/>
  </sheetData>
  <sheetProtection algorithmName="SHA-512" hashValue="sbbNqosvQrgpGTwmGRDSPkI8aJi8dqqFMeiquz27NuiqEmsTeFgb5slZblBiV0w4AQJL3/q/eKHX3MmeLYZ9Iw==" saltValue="1gJW+U1ZQf/H4EnK5KV/Hg==" spinCount="100000" sheet="1" selectLockedCells="1"/>
  <mergeCells count="7">
    <mergeCell ref="F42:L44"/>
    <mergeCell ref="J9:K9"/>
    <mergeCell ref="J10:K10"/>
    <mergeCell ref="J11:K11"/>
    <mergeCell ref="J12:K12"/>
    <mergeCell ref="J13:K13"/>
    <mergeCell ref="F38:H38"/>
  </mergeCells>
  <pageMargins left="0.39370078740157483" right="0.39370078740157483" top="0.39370078740157483" bottom="0.39370078740157483" header="0" footer="0"/>
  <pageSetup paperSize="9" scale="86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ON AESA Clase 14</vt:lpstr>
      <vt:lpstr>ON AESA Clase 15</vt:lpstr>
      <vt:lpstr>'ON AESA Clase 14'!Área_de_impresión</vt:lpstr>
      <vt:lpstr>'ON AESA Clase 15'!Área_de_impresión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Aizpeolea</dc:creator>
  <cp:lastModifiedBy>tic allaria</cp:lastModifiedBy>
  <dcterms:created xsi:type="dcterms:W3CDTF">2020-07-21T12:19:40Z</dcterms:created>
  <dcterms:modified xsi:type="dcterms:W3CDTF">2024-03-14T13:25:15Z</dcterms:modified>
</cp:coreProperties>
</file>