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DE VALORES S.A\Clase 1\"/>
    </mc:Choice>
  </mc:AlternateContent>
  <xr:revisionPtr revIDLastSave="0" documentId="13_ncr:1_{A120C5A5-0A4E-4B6A-B5FE-63667E5B7464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VALO - Clase 1" sheetId="3" r:id="rId1"/>
  </sheets>
  <definedNames>
    <definedName name="_xlnm.Print_Area" localSheetId="0">'ON VALO - Clase 1'!$A$6:$O$16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L11" i="3"/>
  <c r="L10" i="3"/>
  <c r="L9" i="3"/>
  <c r="N15" i="3"/>
  <c r="I19" i="3"/>
  <c r="I16" i="3"/>
  <c r="I15" i="3"/>
  <c r="H18" i="3"/>
  <c r="H17" i="3"/>
  <c r="H16" i="3"/>
  <c r="B14" i="3"/>
  <c r="D14" i="3" s="1"/>
  <c r="B15" i="3" l="1"/>
  <c r="B16" i="3" s="1"/>
  <c r="D15" i="3"/>
  <c r="J15" i="3"/>
  <c r="J19" i="3" s="1"/>
  <c r="G14" i="3"/>
  <c r="L14" i="3" s="1"/>
  <c r="F15" i="3"/>
  <c r="F14" i="3"/>
  <c r="B17" i="3" l="1"/>
  <c r="D16" i="3"/>
  <c r="F16" i="3" s="1"/>
  <c r="O16" i="3"/>
  <c r="O15" i="3"/>
  <c r="K14" i="3"/>
  <c r="B18" i="3" l="1"/>
  <c r="D17" i="3"/>
  <c r="F17" i="3" s="1"/>
  <c r="O17" i="3" s="1"/>
  <c r="G15" i="3"/>
  <c r="D18" i="3" l="1"/>
  <c r="F18" i="3" s="1"/>
  <c r="O18" i="3" s="1"/>
  <c r="K15" i="3"/>
  <c r="G16" i="3" s="1"/>
  <c r="L15" i="3" l="1"/>
  <c r="K16" i="3"/>
  <c r="G17" i="3" s="1"/>
  <c r="L16" i="3"/>
  <c r="K17" i="3" l="1"/>
  <c r="G18" i="3" s="1"/>
  <c r="I17" i="3"/>
  <c r="L17" i="3" s="1"/>
  <c r="K18" i="3" l="1"/>
  <c r="I18" i="3"/>
  <c r="L18" i="3" s="1"/>
  <c r="L8" i="3" l="1"/>
  <c r="L19" i="3"/>
  <c r="N17" i="3"/>
  <c r="N18" i="3" l="1"/>
  <c r="N16" i="3"/>
  <c r="N19" i="3" s="1"/>
  <c r="P18" i="3" s="1"/>
  <c r="P17" i="3" l="1"/>
  <c r="P15" i="3"/>
  <c r="P16" i="3"/>
</calcChain>
</file>

<file path=xl/sharedStrings.xml><?xml version="1.0" encoding="utf-8"?>
<sst xmlns="http://schemas.openxmlformats.org/spreadsheetml/2006/main" count="23" uniqueCount="23">
  <si>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</si>
  <si>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</si>
  <si>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</si>
  <si>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</si>
  <si>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</si>
  <si>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</si>
  <si>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</si>
  <si>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</si>
  <si>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</si>
  <si>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</si>
  <si>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</si>
  <si>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</si>
  <si>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</si>
  <si>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</si>
  <si>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</si>
  <si>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</si>
  <si>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</si>
  <si>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</si>
  <si>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</si>
  <si>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</si>
  <si>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Banco de Valores S.A. Clase 1</t>
  </si>
  <si>
    <t>Dólar MEP - 24 Meses</t>
  </si>
  <si>
    <t>TNA (180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</si>
</sst>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1354666</xdr:colOff>
      <xdr:row>0</xdr:row>
      <xdr:rowOff>169334</xdr:rowOff>
    </xdr:from>
    <xdr:to>
      <xdr:col>11</xdr:col>
      <xdr:colOff>1111603</xdr:colOff>
      <xdr:row>3</xdr:row>
      <xdr:rowOff>65727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499" y="169334"/>
          <a:ext cx="1213557" cy="443551"/>
        </a:xfrm>
        <a:prstGeom prst="rect">
          <a:avLst/>
        </a:prstGeom>
      </xdr:spPr>
    </xdr:pic>
    <xdr:clientData/>
  </xdr:twoCellAnchor>
  <xdr:twoCellAnchor editAs="oneCell">
    <xdr:from>
      <xdr:col>4</xdr:col>
      <xdr:colOff>380471</xdr:colOff>
      <xdr:row>0</xdr:row>
      <xdr:rowOff>0</xdr:rowOff>
    </xdr:from>
    <xdr:to>
      <xdr:col>5</xdr:col>
      <xdr:colOff>1704446</xdr:colOff>
      <xdr:row>3</xdr:row>
      <xdr:rowOff>120650</xdr:rowOff>
    </xdr:to>
    <xdr:pic>
      <xdr:nvPicPr>
        <xdr:cNvPr id="2" name="Imagen 1" descr="VALO">
          <a:extLst>
            <a:ext uri="{FF2B5EF4-FFF2-40B4-BE49-F238E27FC236}">
              <a16:creationId xmlns:a16="http://schemas.microsoft.com/office/drawing/2014/main" id="{68D4244A-4C3A-444F-9A06-CEB4D4B058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95" b="16912"/>
        <a:stretch/>
      </xdr:blipFill>
      <xdr:spPr bwMode="auto">
        <a:xfrm>
          <a:off x="990071" y="0"/>
          <a:ext cx="1819275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76"/>
  <sheetViews>
    <sheetView showGridLines="0" tabSelected="1" topLeftCell="E1" zoomScaleNormal="100" workbookViewId="0">
      <selection activeCell="G8" sqref="G8"/>
    </sheetView>
  </sheetViews>
  <sheetFormatPr baseColWidth="10" defaultColWidth="9.140625" defaultRowHeight="0" customHeight="1" zeroHeight="1"/>
  <cols>
    <col min="1" max="1" width="9.140625" style="5" hidden="1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7.4257812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6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6" t="s">
        <v>20</v>
      </c>
      <c r="G5" s="6"/>
      <c r="H5" s="6"/>
      <c r="I5" s="6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6" t="s">
        <v>21</v>
      </c>
      <c r="G6" s="2"/>
      <c r="H6" s="2"/>
      <c r="I6" s="2"/>
      <c r="J6" s="2"/>
      <c r="K6" s="2"/>
      <c r="L6" s="2"/>
      <c r="M6" s="4"/>
    </row>
    <row r="7" spans="1:16" ht="10.5" customHeight="1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7" t="s">
        <v>0</v>
      </c>
      <c r="G8" s="8">
        <v>1000</v>
      </c>
      <c r="H8" s="2"/>
      <c r="I8" s="2"/>
      <c r="J8" s="56" t="s">
        <v>1</v>
      </c>
      <c r="K8" s="56"/>
      <c r="L8" s="9">
        <f>+XIRR(L14:L18,F14:F18)</f>
        <v>7.6405933499336234E-2</v>
      </c>
      <c r="M8" s="10"/>
    </row>
    <row r="9" spans="1:16" ht="15">
      <c r="A9" s="1"/>
      <c r="B9" s="1"/>
      <c r="C9" s="1"/>
      <c r="D9" s="1"/>
      <c r="E9" s="2"/>
      <c r="F9" s="7" t="s">
        <v>2</v>
      </c>
      <c r="G9" s="11">
        <v>45727</v>
      </c>
      <c r="H9" s="2"/>
      <c r="I9" s="2"/>
      <c r="J9" s="56" t="s">
        <v>22</v>
      </c>
      <c r="K9" s="56"/>
      <c r="L9" s="9">
        <f>+(((1+L8)^(1/2)-1)*2)</f>
        <v>7.4999694939096972E-2</v>
      </c>
      <c r="M9" s="12"/>
    </row>
    <row r="10" spans="1:16" ht="15">
      <c r="A10" s="1"/>
      <c r="B10" s="1"/>
      <c r="C10" s="1"/>
      <c r="D10" s="1"/>
      <c r="E10" s="2"/>
      <c r="F10" s="51" t="s">
        <v>3</v>
      </c>
      <c r="G10" s="50">
        <v>7.4999999999999997E-2</v>
      </c>
      <c r="H10" s="2"/>
      <c r="I10" s="2"/>
      <c r="J10" s="56" t="s">
        <v>4</v>
      </c>
      <c r="K10" s="56"/>
      <c r="L10" s="13">
        <f>+SUM(P15:P18)/(365/12)</f>
        <v>22.730024147735708</v>
      </c>
      <c r="M10" s="12"/>
    </row>
    <row r="11" spans="1:16" ht="15">
      <c r="A11" s="1"/>
      <c r="B11" s="1"/>
      <c r="C11" s="1"/>
      <c r="D11" s="1"/>
      <c r="E11" s="2"/>
      <c r="F11" s="51" t="s">
        <v>5</v>
      </c>
      <c r="G11" s="14">
        <v>1.0000000031399316</v>
      </c>
      <c r="I11" s="6"/>
      <c r="J11" s="56" t="s">
        <v>18</v>
      </c>
      <c r="K11" s="56"/>
      <c r="L11" s="13">
        <f>+SUM(P15:P18)/(365)</f>
        <v>1.8941686789779757</v>
      </c>
      <c r="M11" s="15"/>
      <c r="N11" s="16"/>
    </row>
    <row r="12" spans="1:16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6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P13" s="24" t="s">
        <v>16</v>
      </c>
    </row>
    <row r="14" spans="1:16" ht="15">
      <c r="A14" s="1"/>
      <c r="B14" s="26">
        <f>+G9</f>
        <v>45727</v>
      </c>
      <c r="C14" s="27"/>
      <c r="D14" s="26">
        <f t="shared" ref="D14:D18" si="0">+B14</f>
        <v>45727</v>
      </c>
      <c r="F14" s="28">
        <f>+G9</f>
        <v>45727</v>
      </c>
      <c r="G14" s="52">
        <f>+G8</f>
        <v>1000</v>
      </c>
      <c r="H14" s="30"/>
      <c r="I14" s="29"/>
      <c r="J14" s="52"/>
      <c r="K14" s="52">
        <f t="shared" ref="K14:K16" si="1">+G14-J14</f>
        <v>1000</v>
      </c>
      <c r="L14" s="31">
        <f>-G14*G11</f>
        <v>-1000.0000031399317</v>
      </c>
      <c r="M14" s="32"/>
      <c r="N14" s="33"/>
      <c r="O14" s="33"/>
    </row>
    <row r="15" spans="1:16" ht="15">
      <c r="A15" s="1"/>
      <c r="B15" s="26">
        <f>+EDATE(B14,6)</f>
        <v>45911</v>
      </c>
      <c r="C15" s="27"/>
      <c r="D15" s="34">
        <f t="shared" si="0"/>
        <v>45911</v>
      </c>
      <c r="E15" s="54"/>
      <c r="F15" s="35">
        <f t="shared" ref="F15:F18" si="2">+D15</f>
        <v>45911</v>
      </c>
      <c r="G15" s="52">
        <f>K14</f>
        <v>1000</v>
      </c>
      <c r="H15" s="36">
        <f>B15-B14</f>
        <v>184</v>
      </c>
      <c r="I15" s="29">
        <f>G15*$G$10*(H15/365)</f>
        <v>37.808219178082197</v>
      </c>
      <c r="J15" s="52">
        <f>+G7</f>
        <v>0</v>
      </c>
      <c r="K15" s="52">
        <f t="shared" ref="K15" si="3">+G15-J15</f>
        <v>1000</v>
      </c>
      <c r="L15" s="31">
        <f t="shared" ref="L15" si="4">+I15+J15</f>
        <v>37.808219178082197</v>
      </c>
      <c r="M15" s="32"/>
      <c r="N15" s="37">
        <f>+L15/(1+$L$8)^((O15)/365)</f>
        <v>36.430637568622252</v>
      </c>
      <c r="O15" s="38">
        <f t="shared" ref="O15:O18" si="5">+F15-$F$14</f>
        <v>184</v>
      </c>
      <c r="P15" s="39">
        <f>+(N15/$N$19)*O15</f>
        <v>6.703237291452588</v>
      </c>
    </row>
    <row r="16" spans="1:16" ht="15">
      <c r="A16" s="1"/>
      <c r="B16" s="26">
        <f t="shared" ref="B16:B18" si="6">+EDATE(B15,6)</f>
        <v>46092</v>
      </c>
      <c r="C16" s="27"/>
      <c r="D16" s="34">
        <f t="shared" si="0"/>
        <v>46092</v>
      </c>
      <c r="E16" s="54"/>
      <c r="F16" s="35">
        <f t="shared" si="2"/>
        <v>46092</v>
      </c>
      <c r="G16" s="52">
        <f t="shared" ref="G16:G18" si="7">K15</f>
        <v>1000</v>
      </c>
      <c r="H16" s="36">
        <f>B16-B15</f>
        <v>181</v>
      </c>
      <c r="I16" s="29">
        <f>G16*$G$10*(H16/365)</f>
        <v>37.19178082191781</v>
      </c>
      <c r="J16" s="52">
        <v>0</v>
      </c>
      <c r="K16" s="52">
        <f t="shared" si="1"/>
        <v>1000</v>
      </c>
      <c r="L16" s="31">
        <f t="shared" ref="L16" si="8">+I16+J16</f>
        <v>37.19178082191781</v>
      </c>
      <c r="M16" s="32"/>
      <c r="N16" s="37">
        <f t="shared" ref="N16:N18" si="9">+L16/(1+$L$8)^((O16)/365)</f>
        <v>34.551816990649037</v>
      </c>
      <c r="O16" s="38">
        <f t="shared" si="5"/>
        <v>365</v>
      </c>
      <c r="P16" s="39">
        <f>+(N16/$N$19)*O16</f>
        <v>12.611413161750493</v>
      </c>
    </row>
    <row r="17" spans="1:16" ht="15">
      <c r="A17" s="1"/>
      <c r="B17" s="26">
        <f t="shared" si="6"/>
        <v>46276</v>
      </c>
      <c r="C17" s="27"/>
      <c r="D17" s="34">
        <f t="shared" si="0"/>
        <v>46276</v>
      </c>
      <c r="E17" s="54"/>
      <c r="F17" s="35">
        <f t="shared" si="2"/>
        <v>46276</v>
      </c>
      <c r="G17" s="52">
        <f t="shared" si="7"/>
        <v>1000</v>
      </c>
      <c r="H17" s="36">
        <f>B17-B16</f>
        <v>184</v>
      </c>
      <c r="I17" s="29">
        <f t="shared" ref="I17:I18" si="10">G17*$G$10*(H17/365)</f>
        <v>37.808219178082197</v>
      </c>
      <c r="J17" s="52">
        <v>0</v>
      </c>
      <c r="K17" s="52">
        <f t="shared" ref="K17:K18" si="11">+G17-J17</f>
        <v>1000</v>
      </c>
      <c r="L17" s="31">
        <f t="shared" ref="L17:L18" si="12">+I17+J17</f>
        <v>37.808219178082197</v>
      </c>
      <c r="M17" s="32"/>
      <c r="N17" s="37">
        <f t="shared" si="9"/>
        <v>33.844701552497256</v>
      </c>
      <c r="O17" s="38">
        <f t="shared" si="5"/>
        <v>549</v>
      </c>
      <c r="P17" s="39">
        <f>+(N17/$N$19)*O17</f>
        <v>18.580741093628923</v>
      </c>
    </row>
    <row r="18" spans="1:16" ht="15.75" thickBot="1">
      <c r="A18" s="1"/>
      <c r="B18" s="26">
        <f t="shared" si="6"/>
        <v>46457</v>
      </c>
      <c r="C18" s="27"/>
      <c r="D18" s="34">
        <f t="shared" si="0"/>
        <v>46457</v>
      </c>
      <c r="E18" s="54"/>
      <c r="F18" s="35">
        <f t="shared" si="2"/>
        <v>46457</v>
      </c>
      <c r="G18" s="52">
        <f t="shared" si="7"/>
        <v>1000</v>
      </c>
      <c r="H18" s="36">
        <f>B18-B17</f>
        <v>181</v>
      </c>
      <c r="I18" s="29">
        <f t="shared" si="10"/>
        <v>37.19178082191781</v>
      </c>
      <c r="J18" s="52">
        <v>1000</v>
      </c>
      <c r="K18" s="52">
        <f t="shared" si="11"/>
        <v>0</v>
      </c>
      <c r="L18" s="31">
        <f t="shared" si="12"/>
        <v>1037.1917808219177</v>
      </c>
      <c r="M18" s="32"/>
      <c r="N18" s="37">
        <f t="shared" si="9"/>
        <v>895.17284704698977</v>
      </c>
      <c r="O18" s="38">
        <f t="shared" si="5"/>
        <v>730</v>
      </c>
      <c r="P18" s="39">
        <f>+(N18/$N$19)*O18</f>
        <v>653.47617628012915</v>
      </c>
    </row>
    <row r="19" spans="1:16" ht="15.75" thickBot="1">
      <c r="A19" s="1"/>
      <c r="B19" s="40"/>
      <c r="C19" s="27"/>
      <c r="D19" s="1"/>
      <c r="E19" s="54"/>
      <c r="F19" s="57" t="s">
        <v>17</v>
      </c>
      <c r="G19" s="58"/>
      <c r="H19" s="59"/>
      <c r="I19" s="41">
        <f>SUM(I15:I18)</f>
        <v>150</v>
      </c>
      <c r="J19" s="53">
        <f>SUM(J15:J18)</f>
        <v>1000</v>
      </c>
      <c r="K19" s="53"/>
      <c r="L19" s="42">
        <f>SUM(L14:L18)</f>
        <v>149.99999686006822</v>
      </c>
      <c r="M19" s="4"/>
      <c r="N19" s="43">
        <f>SUM(N15:N18)</f>
        <v>1000.0000031587583</v>
      </c>
    </row>
    <row r="20" spans="1:16" ht="15" customHeight="1">
      <c r="E20" s="54"/>
    </row>
    <row r="21" spans="1:16" s="47" customFormat="1" ht="37.5" customHeight="1">
      <c r="E21" s="48"/>
      <c r="F21" s="55" t="s">
        <v>19</v>
      </c>
      <c r="G21" s="55"/>
      <c r="H21" s="55"/>
      <c r="I21" s="55"/>
      <c r="J21" s="55"/>
      <c r="K21" s="55"/>
      <c r="L21" s="55"/>
      <c r="M21" s="49"/>
    </row>
    <row r="22" spans="1:16" ht="15" customHeight="1"/>
    <row r="23" spans="1:16" ht="15" customHeight="1"/>
    <row r="24" spans="1:16" ht="15" customHeight="1"/>
    <row r="25" spans="1:16" ht="15" customHeight="1"/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sheetProtection algorithmName="SHA-512" hashValue="Z2hmGJq9hVOqgynlyeqrIxMDv+XSwg1oS0jhxSDDGs1LjHSnJreGrbJYFdpg2AIHYInvSyGSBDewZCt/LFSHQg==" saltValue="94CvVg8n656c1yPWFolc0g==" spinCount="100000" sheet="1" selectLockedCells="1"/>
  <mergeCells count="6">
    <mergeCell ref="F21:L21"/>
    <mergeCell ref="J8:K8"/>
    <mergeCell ref="J9:K9"/>
    <mergeCell ref="J10:K10"/>
    <mergeCell ref="J11:K11"/>
    <mergeCell ref="F19:H1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VALO - Clase 1</vt:lpstr>
      <vt:lpstr>'ON VALO - Clase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2025-03-07T18:12:20Z</dcterms:modified>
</cp:coreProperties>
</file>