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CGC\ON Clases 36\"/>
    </mc:Choice>
  </mc:AlternateContent>
  <xr:revisionPtr revIDLastSave="0" documentId="13_ncr:1_{3EFDA988-071D-40FD-A129-1A1860CF85FD}" xr6:coauthVersionLast="47" xr6:coauthVersionMax="47" xr10:uidLastSave="{00000000-0000-0000-0000-000000000000}"/>
  <bookViews>
    <workbookView xWindow="-120" yWindow="-120" windowWidth="20730" windowHeight="11160" xr2:uid="{5A7869C8-6724-4931-8FBD-F406316EB44F}"/>
  </bookViews>
  <sheets>
    <sheet name="ON CGC 36" sheetId="3" r:id="rId1"/>
  </sheets>
  <definedNames>
    <definedName name="_xlnm.Print_Area" localSheetId="0">'ON CGC 36'!$A$6:$O$16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J20" i="3"/>
  <c r="H19" i="3"/>
  <c r="H18" i="3"/>
  <c r="H17" i="3"/>
  <c r="H16" i="3"/>
  <c r="D20" i="3"/>
  <c r="H20" i="3" s="1"/>
  <c r="D19" i="3"/>
  <c r="D18" i="3"/>
  <c r="D17" i="3"/>
  <c r="D16" i="3"/>
  <c r="D15" i="3"/>
  <c r="B14" i="3"/>
  <c r="D14" i="3" s="1"/>
  <c r="H15" i="3" l="1"/>
  <c r="F18" i="3"/>
  <c r="F17" i="3"/>
  <c r="J15" i="3"/>
  <c r="J23" i="3" s="1"/>
  <c r="G14" i="3"/>
  <c r="L14" i="3" s="1"/>
  <c r="F20" i="3"/>
  <c r="F19" i="3"/>
  <c r="F15" i="3"/>
  <c r="F16" i="3"/>
  <c r="F14" i="3"/>
  <c r="O19" i="3" l="1"/>
  <c r="O16" i="3"/>
  <c r="O17" i="3"/>
  <c r="O15" i="3"/>
  <c r="O20" i="3"/>
  <c r="O18" i="3"/>
  <c r="K14" i="3"/>
  <c r="G15" i="3" l="1"/>
  <c r="K15" i="3" l="1"/>
  <c r="G16" i="3" s="1"/>
  <c r="I15" i="3"/>
  <c r="L15" i="3" l="1"/>
  <c r="K16" i="3"/>
  <c r="G17" i="3" s="1"/>
  <c r="I16" i="3"/>
  <c r="L16" i="3" s="1"/>
  <c r="K17" i="3" l="1"/>
  <c r="G18" i="3" s="1"/>
  <c r="I17" i="3"/>
  <c r="L17" i="3" s="1"/>
  <c r="K18" i="3" l="1"/>
  <c r="G19" i="3" s="1"/>
  <c r="I18" i="3"/>
  <c r="L18" i="3" s="1"/>
  <c r="K19" i="3" l="1"/>
  <c r="G20" i="3" s="1"/>
  <c r="I19" i="3"/>
  <c r="L19" i="3" l="1"/>
  <c r="K20" i="3"/>
  <c r="I20" i="3"/>
  <c r="L20" i="3" s="1"/>
  <c r="L8" i="3" s="1"/>
  <c r="I23" i="3" l="1"/>
  <c r="N19" i="3"/>
  <c r="L23" i="3"/>
  <c r="N15" i="3" l="1"/>
  <c r="N17" i="3"/>
  <c r="N16" i="3"/>
  <c r="N18" i="3"/>
  <c r="N20" i="3"/>
  <c r="N23" i="3" l="1"/>
  <c r="P15" i="3" l="1"/>
  <c r="P19" i="3"/>
  <c r="P18" i="3"/>
  <c r="P20" i="3"/>
  <c r="P17" i="3"/>
  <c r="P16" i="3"/>
  <c r="L11" i="3" l="1"/>
  <c r="L10" i="3"/>
</calcChain>
</file>

<file path=xl/sharedStrings.xml><?xml version="1.0" encoding="utf-8"?>
<sst xmlns="http://schemas.openxmlformats.org/spreadsheetml/2006/main" count="23" uniqueCount="23">
  <si>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</si>
  <si>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</si>
  <si>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</si>
  <si>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</si>
  <si>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</si>
  <si>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</si>
  <si>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</si>
  <si>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</si>
  <si>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</si>
  <si>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</si>
  <si>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</si>
  <si>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</si>
  <si>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</si>
  <si>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</si>
  <si>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</si>
  <si>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</si>
  <si>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</si>
  <si>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</si>
  <si>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</si>
  <si>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</si>
  <si>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ON Compañía General de Combustibles S.A. Clase 36</t>
  </si>
  <si>
    <t>Dólar MEP</t>
  </si>
  <si>
    <t>TNA (180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</si>
</sst>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</numFmts>
  <fonts count="14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</cellStyleXfs>
  <cellXfs count="60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EBC8AC57-EE1D-40F8-A643-B7F21F4937FD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1354666</xdr:colOff>
      <xdr:row>0</xdr:row>
      <xdr:rowOff>169334</xdr:rowOff>
    </xdr:from>
    <xdr:to>
      <xdr:col>11</xdr:col>
      <xdr:colOff>1111603</xdr:colOff>
      <xdr:row>3</xdr:row>
      <xdr:rowOff>65727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8658-6741-4235-9F68-B513516B4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499" y="169334"/>
          <a:ext cx="1213557" cy="443551"/>
        </a:xfrm>
        <a:prstGeom prst="rect">
          <a:avLst/>
        </a:prstGeom>
      </xdr:spPr>
    </xdr:pic>
    <xdr:clientData/>
  </xdr:twoCellAnchor>
  <xdr:twoCellAnchor editAs="oneCell">
    <xdr:from>
      <xdr:col>5</xdr:col>
      <xdr:colOff>34396</xdr:colOff>
      <xdr:row>0</xdr:row>
      <xdr:rowOff>112889</xdr:rowOff>
    </xdr:from>
    <xdr:to>
      <xdr:col>5</xdr:col>
      <xdr:colOff>627063</xdr:colOff>
      <xdr:row>3</xdr:row>
      <xdr:rowOff>134056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91C468-0ADA-4D1C-9616-3A2B80430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271" y="112889"/>
          <a:ext cx="592667" cy="568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E4EE-B1EB-430E-B6ED-68620964E623}">
  <sheetPr>
    <pageSetUpPr fitToPage="1"/>
  </sheetPr>
  <dimension ref="A1:P80"/>
  <sheetViews>
    <sheetView showGridLines="0" tabSelected="1" zoomScaleNormal="100" workbookViewId="0">
      <selection activeCell="G10" sqref="G10"/>
    </sheetView>
  </sheetViews>
  <sheetFormatPr baseColWidth="10" defaultColWidth="9.140625" defaultRowHeight="0" customHeight="1" zeroHeight="1"/>
  <cols>
    <col min="1" max="1" width="9.14062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7.42578125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6" width="10.42578125" style="5" hidden="1" customWidth="1"/>
    <col min="17" max="17" width="10.42578125" style="5" customWidth="1"/>
    <col min="18" max="16384" width="9.140625" style="5"/>
  </cols>
  <sheetData>
    <row r="1" spans="1:16" ht="15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6" ht="15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6" t="s">
        <v>20</v>
      </c>
      <c r="G5" s="6"/>
      <c r="H5" s="6"/>
      <c r="I5" s="6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6" t="s">
        <v>21</v>
      </c>
      <c r="G6" s="2"/>
      <c r="H6" s="2"/>
      <c r="I6" s="2"/>
      <c r="J6" s="2"/>
      <c r="K6" s="2"/>
      <c r="L6" s="2"/>
      <c r="M6" s="4"/>
    </row>
    <row r="7" spans="1:16" ht="10.5" customHeight="1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7" t="s">
        <v>0</v>
      </c>
      <c r="G8" s="8">
        <v>1000</v>
      </c>
      <c r="H8" s="2"/>
      <c r="I8" s="2"/>
      <c r="J8" s="56" t="s">
        <v>1</v>
      </c>
      <c r="K8" s="56"/>
      <c r="L8" s="9">
        <f>+XIRR(L14:L20,F14:F20)</f>
        <v>6.6047796607017512E-2</v>
      </c>
      <c r="M8" s="10"/>
    </row>
    <row r="9" spans="1:16" ht="15">
      <c r="A9" s="1"/>
      <c r="B9" s="1"/>
      <c r="C9" s="1"/>
      <c r="D9" s="1"/>
      <c r="E9" s="2"/>
      <c r="F9" s="7" t="s">
        <v>2</v>
      </c>
      <c r="G9" s="11">
        <v>45575</v>
      </c>
      <c r="H9" s="2"/>
      <c r="I9" s="2"/>
      <c r="J9" s="56" t="s">
        <v>22</v>
      </c>
      <c r="K9" s="56"/>
      <c r="L9" s="9">
        <f>+(((1+L8)^(1/2)-1)*2)</f>
        <v>6.4991812678217187E-2</v>
      </c>
      <c r="M9" s="12"/>
    </row>
    <row r="10" spans="1:16" ht="15">
      <c r="A10" s="1"/>
      <c r="B10" s="1"/>
      <c r="C10" s="1"/>
      <c r="D10" s="1"/>
      <c r="E10" s="2"/>
      <c r="F10" s="51" t="s">
        <v>3</v>
      </c>
      <c r="G10" s="50">
        <v>6.5000000000000002E-2</v>
      </c>
      <c r="H10" s="2"/>
      <c r="I10" s="2"/>
      <c r="J10" s="56" t="s">
        <v>4</v>
      </c>
      <c r="K10" s="56"/>
      <c r="L10" s="13">
        <f>+SUM(P15:P22)/(365/12)</f>
        <v>33.315026649355339</v>
      </c>
      <c r="M10" s="12"/>
    </row>
    <row r="11" spans="1:16" ht="15">
      <c r="A11" s="1"/>
      <c r="B11" s="1"/>
      <c r="C11" s="1"/>
      <c r="D11" s="1"/>
      <c r="E11" s="2"/>
      <c r="F11" s="51" t="s">
        <v>5</v>
      </c>
      <c r="G11" s="14">
        <v>1.0000000031399316</v>
      </c>
      <c r="I11" s="6"/>
      <c r="J11" s="56" t="s">
        <v>18</v>
      </c>
      <c r="K11" s="56"/>
      <c r="L11" s="13">
        <f>+SUM(P15:P22)/(365)</f>
        <v>2.7762522207796119</v>
      </c>
      <c r="M11" s="15"/>
      <c r="N11" s="16"/>
    </row>
    <row r="12" spans="1:16" ht="15.75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7"/>
      <c r="N12" s="16"/>
    </row>
    <row r="13" spans="1:16" s="25" customFormat="1" ht="28.5" customHeight="1" thickBot="1">
      <c r="A13" s="18"/>
      <c r="B13" s="19"/>
      <c r="C13" s="19" t="s">
        <v>6</v>
      </c>
      <c r="D13" s="19"/>
      <c r="E13" s="20"/>
      <c r="F13" s="21" t="s">
        <v>7</v>
      </c>
      <c r="G13" s="21" t="s">
        <v>8</v>
      </c>
      <c r="H13" s="21" t="s">
        <v>9</v>
      </c>
      <c r="I13" s="21" t="s">
        <v>10</v>
      </c>
      <c r="J13" s="21" t="s">
        <v>11</v>
      </c>
      <c r="K13" s="21" t="s">
        <v>12</v>
      </c>
      <c r="L13" s="22" t="s">
        <v>13</v>
      </c>
      <c r="M13" s="23"/>
      <c r="N13" s="24" t="s">
        <v>14</v>
      </c>
      <c r="O13" s="24" t="s">
        <v>15</v>
      </c>
      <c r="P13" s="24" t="s">
        <v>16</v>
      </c>
    </row>
    <row r="14" spans="1:16" ht="15">
      <c r="A14" s="1"/>
      <c r="B14" s="26">
        <f>+G9</f>
        <v>45575</v>
      </c>
      <c r="C14" s="27">
        <v>0.03</v>
      </c>
      <c r="D14" s="26">
        <f>+B14</f>
        <v>45575</v>
      </c>
      <c r="F14" s="28">
        <f>+G9</f>
        <v>45575</v>
      </c>
      <c r="G14" s="52">
        <f>+G8</f>
        <v>1000</v>
      </c>
      <c r="H14" s="30"/>
      <c r="I14" s="29"/>
      <c r="J14" s="52"/>
      <c r="K14" s="52">
        <f t="shared" ref="K14:K16" si="0">+G14-J14</f>
        <v>1000</v>
      </c>
      <c r="L14" s="31">
        <f>-G14*G11</f>
        <v>-1000.0000031399317</v>
      </c>
      <c r="M14" s="32"/>
      <c r="N14" s="33"/>
      <c r="O14" s="33"/>
    </row>
    <row r="15" spans="1:16" ht="15">
      <c r="A15" s="1"/>
      <c r="B15" s="26">
        <v>45757</v>
      </c>
      <c r="C15" s="27">
        <v>0.03</v>
      </c>
      <c r="D15" s="34">
        <f>+B15</f>
        <v>45757</v>
      </c>
      <c r="E15" s="54"/>
      <c r="F15" s="35">
        <f t="shared" ref="F15:F20" si="1">+D15</f>
        <v>45757</v>
      </c>
      <c r="G15" s="52">
        <f>K14</f>
        <v>1000</v>
      </c>
      <c r="H15" s="36">
        <f>B15-B14</f>
        <v>182</v>
      </c>
      <c r="I15" s="29">
        <f>G15*$G$10*(H15/365)</f>
        <v>32.410958904109592</v>
      </c>
      <c r="J15" s="52">
        <f>+G7</f>
        <v>0</v>
      </c>
      <c r="K15" s="52">
        <f t="shared" ref="K15" si="2">+G15-J15</f>
        <v>1000</v>
      </c>
      <c r="L15" s="31">
        <f t="shared" ref="L15" si="3">+I15+J15</f>
        <v>32.410958904109592</v>
      </c>
      <c r="M15" s="32"/>
      <c r="N15" s="37">
        <f t="shared" ref="N15:N20" si="4">+L15/(1+$L$8)^((O15)/365)</f>
        <v>31.393634086763885</v>
      </c>
      <c r="O15" s="38">
        <f t="shared" ref="O15:O20" si="5">+F15-$F$14</f>
        <v>182</v>
      </c>
      <c r="P15" s="39">
        <f t="shared" ref="P15:P20" si="6">+(N15/$N$23)*O15</f>
        <v>5.7136414126171386</v>
      </c>
    </row>
    <row r="16" spans="1:16" ht="15">
      <c r="A16" s="1"/>
      <c r="B16" s="26">
        <v>45940</v>
      </c>
      <c r="C16" s="27">
        <v>0.03</v>
      </c>
      <c r="D16" s="34">
        <f>+B16</f>
        <v>45940</v>
      </c>
      <c r="E16" s="54"/>
      <c r="F16" s="35">
        <f t="shared" si="1"/>
        <v>45940</v>
      </c>
      <c r="G16" s="52">
        <f t="shared" ref="G16:G20" si="7">K15</f>
        <v>1000</v>
      </c>
      <c r="H16" s="36">
        <f>B16-B15</f>
        <v>183</v>
      </c>
      <c r="I16" s="29">
        <f t="shared" ref="I16:I20" si="8">G16*$G$10*(H16/365)</f>
        <v>32.589041095890416</v>
      </c>
      <c r="J16" s="52">
        <v>0</v>
      </c>
      <c r="K16" s="52">
        <f t="shared" si="0"/>
        <v>1000</v>
      </c>
      <c r="L16" s="31">
        <f t="shared" ref="L16" si="9">+I16+J16</f>
        <v>32.589041095890416</v>
      </c>
      <c r="M16" s="32"/>
      <c r="N16" s="37">
        <f t="shared" si="4"/>
        <v>30.569962434717997</v>
      </c>
      <c r="O16" s="38">
        <f t="shared" si="5"/>
        <v>365</v>
      </c>
      <c r="P16" s="39">
        <f t="shared" si="6"/>
        <v>11.158036305908373</v>
      </c>
    </row>
    <row r="17" spans="1:16" ht="15">
      <c r="A17" s="1"/>
      <c r="B17" s="26">
        <v>46122</v>
      </c>
      <c r="C17" s="27">
        <v>0.03</v>
      </c>
      <c r="D17" s="34">
        <f>+B17</f>
        <v>46122</v>
      </c>
      <c r="E17" s="54"/>
      <c r="F17" s="35">
        <f t="shared" si="1"/>
        <v>46122</v>
      </c>
      <c r="G17" s="52">
        <f t="shared" si="7"/>
        <v>1000</v>
      </c>
      <c r="H17" s="36">
        <f>B17-B16</f>
        <v>182</v>
      </c>
      <c r="I17" s="29">
        <f t="shared" si="8"/>
        <v>32.410958904109592</v>
      </c>
      <c r="J17" s="52">
        <v>0</v>
      </c>
      <c r="K17" s="52">
        <f t="shared" ref="K17:K20" si="10">+G17-J17</f>
        <v>1000</v>
      </c>
      <c r="L17" s="31">
        <f t="shared" ref="L17:L20" si="11">+I17+J17</f>
        <v>32.410958904109592</v>
      </c>
      <c r="M17" s="32"/>
      <c r="N17" s="37">
        <f t="shared" si="4"/>
        <v>29.448617769937268</v>
      </c>
      <c r="O17" s="38">
        <f t="shared" si="5"/>
        <v>547</v>
      </c>
      <c r="P17" s="39">
        <f t="shared" si="6"/>
        <v>16.108393945039023</v>
      </c>
    </row>
    <row r="18" spans="1:16" ht="15">
      <c r="A18" s="1"/>
      <c r="B18" s="26">
        <v>46305</v>
      </c>
      <c r="C18" s="27">
        <v>0.03</v>
      </c>
      <c r="D18" s="34">
        <f>+B18+2</f>
        <v>46307</v>
      </c>
      <c r="E18" s="54"/>
      <c r="F18" s="35">
        <f t="shared" si="1"/>
        <v>46307</v>
      </c>
      <c r="G18" s="52">
        <f t="shared" si="7"/>
        <v>1000</v>
      </c>
      <c r="H18" s="36">
        <f>B18-B17</f>
        <v>183</v>
      </c>
      <c r="I18" s="29">
        <f t="shared" si="8"/>
        <v>32.589041095890416</v>
      </c>
      <c r="J18" s="52">
        <v>0</v>
      </c>
      <c r="K18" s="52">
        <f t="shared" si="10"/>
        <v>1000</v>
      </c>
      <c r="L18" s="31">
        <f t="shared" si="11"/>
        <v>32.589041095890416</v>
      </c>
      <c r="M18" s="32"/>
      <c r="N18" s="37">
        <f t="shared" si="4"/>
        <v>28.665929418922367</v>
      </c>
      <c r="O18" s="38">
        <f t="shared" si="5"/>
        <v>732</v>
      </c>
      <c r="P18" s="39">
        <f t="shared" si="6"/>
        <v>20.983460367065238</v>
      </c>
    </row>
    <row r="19" spans="1:16" ht="15">
      <c r="A19" s="1"/>
      <c r="B19" s="26">
        <v>46487</v>
      </c>
      <c r="C19" s="27">
        <v>0.03</v>
      </c>
      <c r="D19" s="34">
        <f>+B19+2</f>
        <v>46489</v>
      </c>
      <c r="E19" s="54"/>
      <c r="F19" s="35">
        <f t="shared" si="1"/>
        <v>46489</v>
      </c>
      <c r="G19" s="52">
        <f t="shared" si="7"/>
        <v>1000</v>
      </c>
      <c r="H19" s="36">
        <f>B19-B18</f>
        <v>182</v>
      </c>
      <c r="I19" s="29">
        <f t="shared" si="8"/>
        <v>32.410958904109592</v>
      </c>
      <c r="J19" s="52">
        <v>0</v>
      </c>
      <c r="K19" s="52">
        <f t="shared" si="10"/>
        <v>1000</v>
      </c>
      <c r="L19" s="31">
        <f t="shared" si="11"/>
        <v>32.410958904109592</v>
      </c>
      <c r="M19" s="32"/>
      <c r="N19" s="37">
        <f t="shared" si="4"/>
        <v>27.614427079541553</v>
      </c>
      <c r="O19" s="38">
        <f t="shared" si="5"/>
        <v>914</v>
      </c>
      <c r="P19" s="39">
        <f t="shared" si="6"/>
        <v>25.23958638968967</v>
      </c>
    </row>
    <row r="20" spans="1:16" ht="15.75" thickBot="1">
      <c r="A20" s="1"/>
      <c r="B20" s="26">
        <v>46670</v>
      </c>
      <c r="C20" s="27">
        <v>0.03</v>
      </c>
      <c r="D20" s="34">
        <f>+B20+1</f>
        <v>46671</v>
      </c>
      <c r="E20" s="54"/>
      <c r="F20" s="35">
        <f t="shared" si="1"/>
        <v>46671</v>
      </c>
      <c r="G20" s="52">
        <f t="shared" si="7"/>
        <v>1000</v>
      </c>
      <c r="H20" s="36">
        <f>D20-B19</f>
        <v>184</v>
      </c>
      <c r="I20" s="29">
        <f t="shared" si="8"/>
        <v>32.767123287671232</v>
      </c>
      <c r="J20" s="52">
        <f>+G8</f>
        <v>1000</v>
      </c>
      <c r="K20" s="52">
        <f t="shared" si="10"/>
        <v>0</v>
      </c>
      <c r="L20" s="31">
        <f t="shared" si="11"/>
        <v>1032.7671232876712</v>
      </c>
      <c r="M20" s="32"/>
      <c r="N20" s="37">
        <f t="shared" si="4"/>
        <v>852.30742766537332</v>
      </c>
      <c r="O20" s="38">
        <f t="shared" si="5"/>
        <v>1096</v>
      </c>
      <c r="P20" s="39">
        <f t="shared" si="6"/>
        <v>934.12894216423888</v>
      </c>
    </row>
    <row r="21" spans="1:16" ht="15" hidden="1">
      <c r="A21" s="1"/>
      <c r="B21" s="26"/>
      <c r="C21" s="27"/>
      <c r="D21" s="34"/>
      <c r="E21" s="54"/>
      <c r="F21" s="35"/>
      <c r="G21" s="52"/>
      <c r="H21" s="36"/>
      <c r="I21" s="29"/>
      <c r="J21" s="52"/>
      <c r="K21" s="52"/>
      <c r="L21" s="31"/>
      <c r="M21" s="32"/>
      <c r="N21" s="37"/>
      <c r="O21" s="38"/>
      <c r="P21" s="39"/>
    </row>
    <row r="22" spans="1:16" ht="15.75" hidden="1" thickBot="1">
      <c r="A22" s="1"/>
      <c r="B22" s="26"/>
      <c r="C22" s="27"/>
      <c r="D22" s="34"/>
      <c r="E22" s="54"/>
      <c r="F22" s="35"/>
      <c r="G22" s="52"/>
      <c r="H22" s="36"/>
      <c r="I22" s="29"/>
      <c r="J22" s="52"/>
      <c r="K22" s="52"/>
      <c r="L22" s="31"/>
      <c r="M22" s="32"/>
      <c r="N22" s="37"/>
      <c r="O22" s="38"/>
      <c r="P22" s="39"/>
    </row>
    <row r="23" spans="1:16" ht="15.75" thickBot="1">
      <c r="A23" s="1"/>
      <c r="B23" s="40"/>
      <c r="C23" s="27"/>
      <c r="D23" s="1"/>
      <c r="E23" s="54"/>
      <c r="F23" s="57" t="s">
        <v>17</v>
      </c>
      <c r="G23" s="58"/>
      <c r="H23" s="59"/>
      <c r="I23" s="41">
        <f>SUM(I15:I22)</f>
        <v>195.17808219178082</v>
      </c>
      <c r="J23" s="53">
        <f>SUM(J15:J22)</f>
        <v>1000</v>
      </c>
      <c r="K23" s="53"/>
      <c r="L23" s="42">
        <f>SUM(L14:L22)</f>
        <v>195.17807905184918</v>
      </c>
      <c r="M23" s="4"/>
      <c r="N23" s="43">
        <f>SUM(N15:N22)</f>
        <v>999.99999845525645</v>
      </c>
    </row>
    <row r="24" spans="1:16" ht="15" customHeight="1">
      <c r="E24" s="54"/>
    </row>
    <row r="25" spans="1:16" s="47" customFormat="1" ht="37.5" customHeight="1">
      <c r="E25" s="48"/>
      <c r="F25" s="55" t="s">
        <v>19</v>
      </c>
      <c r="G25" s="55"/>
      <c r="H25" s="55"/>
      <c r="I25" s="55"/>
      <c r="J25" s="55"/>
      <c r="K25" s="55"/>
      <c r="L25" s="55"/>
      <c r="M25" s="49"/>
    </row>
    <row r="26" spans="1:16" ht="15" customHeight="1"/>
    <row r="27" spans="1:16" ht="15" customHeight="1"/>
    <row r="28" spans="1:16" ht="15" customHeight="1"/>
    <row r="29" spans="1:16" ht="15" customHeight="1"/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</sheetData>
  <sheetProtection algorithmName="SHA-512" hashValue="OeU/ke0KF3oUWXz4wJte3iaetVONnlkoWxr2fkyx0HafvY7QErXUo48iBWc/VGsiIwP5y1E69uy04ofb0ZD1jA==" saltValue="XUpv9Qa4hvjoZfQ0I8G6XQ==" spinCount="100000" sheet="1" selectLockedCells="1"/>
  <mergeCells count="6">
    <mergeCell ref="F25:L25"/>
    <mergeCell ref="J8:K8"/>
    <mergeCell ref="J9:K9"/>
    <mergeCell ref="J10:K10"/>
    <mergeCell ref="J11:K11"/>
    <mergeCell ref="F23:H23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CGC 36</vt:lpstr>
      <vt:lpstr>'ON CGC 36'!Área_de_impresión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mvisentin@allaria.local</cp:lastModifiedBy>
  <dcterms:created xsi:type="dcterms:W3CDTF">2021-09-15T11:57:40Z</dcterms:created>
  <dcterms:modified xsi:type="dcterms:W3CDTF">2024-10-08T14:15:34Z</dcterms:modified>
</cp:coreProperties>
</file>