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CGC\ON Clases 35\"/>
    </mc:Choice>
  </mc:AlternateContent>
  <xr:revisionPtr revIDLastSave="0" documentId="13_ncr:1_{184AB451-086F-4ECF-ACEB-C8EA95DEF3B6}" xr6:coauthVersionLast="47" xr6:coauthVersionMax="47" xr10:uidLastSave="{00000000-0000-0000-0000-000000000000}"/>
  <bookViews>
    <workbookView xWindow="-110" yWindow="-110" windowWidth="19420" windowHeight="10420" xr2:uid="{5A7869C8-6724-4931-8FBD-F406316EB44F}"/>
  </bookViews>
  <sheets>
    <sheet name="ON CGC Clase 35" sheetId="3" r:id="rId1"/>
  </sheets>
  <definedNames>
    <definedName name="_xlnm.Print_Area" localSheetId="0">'ON CGC Clase 35'!$A$8:$O$18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2" i="3" s="1"/>
  <c r="I21" i="3"/>
  <c r="I20" i="3"/>
  <c r="I19" i="3"/>
  <c r="I18" i="3"/>
  <c r="I17" i="3"/>
  <c r="H24" i="3"/>
  <c r="H21" i="3"/>
  <c r="H20" i="3"/>
  <c r="H19" i="3"/>
  <c r="H18" i="3"/>
  <c r="H17" i="3"/>
  <c r="D22" i="3" l="1"/>
  <c r="F22" i="3" s="1"/>
  <c r="J22" i="3"/>
  <c r="D21" i="3"/>
  <c r="D20" i="3"/>
  <c r="D18" i="3"/>
  <c r="D17" i="3"/>
  <c r="K22" i="3"/>
  <c r="G23" i="3" s="1"/>
  <c r="G16" i="3"/>
  <c r="L16" i="3" s="1"/>
  <c r="F23" i="3"/>
  <c r="C22" i="3"/>
  <c r="L22" i="3" l="1"/>
  <c r="I23" i="3"/>
  <c r="L23" i="3" s="1"/>
  <c r="K23" i="3"/>
  <c r="G24" i="3" s="1"/>
  <c r="I24" i="3" s="1"/>
  <c r="F24" i="3"/>
  <c r="F20" i="3"/>
  <c r="D19" i="3"/>
  <c r="F19" i="3" s="1"/>
  <c r="D16" i="3"/>
  <c r="J17" i="3"/>
  <c r="F21" i="3"/>
  <c r="C21" i="3"/>
  <c r="C20" i="3"/>
  <c r="C19" i="3"/>
  <c r="F17" i="3"/>
  <c r="C17" i="3"/>
  <c r="F18" i="3"/>
  <c r="C18" i="3"/>
  <c r="F16" i="3"/>
  <c r="C16" i="3"/>
  <c r="O21" i="3" l="1"/>
  <c r="O22" i="3"/>
  <c r="O20" i="3"/>
  <c r="O19" i="3"/>
  <c r="O18" i="3"/>
  <c r="O17" i="3"/>
  <c r="K16" i="3"/>
  <c r="G17" i="3" s="1"/>
  <c r="K17" i="3" l="1"/>
  <c r="G18" i="3" l="1"/>
  <c r="L18" i="3" s="1"/>
  <c r="K18" i="3"/>
  <c r="L17" i="3"/>
  <c r="G19" i="3" l="1"/>
  <c r="K19" i="3"/>
  <c r="G20" i="3" l="1"/>
  <c r="L20" i="3" s="1"/>
  <c r="L19" i="3"/>
  <c r="K20" i="3" l="1"/>
  <c r="G21" i="3" s="1"/>
  <c r="K21" i="3" l="1"/>
  <c r="L21" i="3"/>
  <c r="K24" i="3"/>
  <c r="L24" i="3" l="1"/>
  <c r="J25" i="3" l="1"/>
  <c r="I25" i="3" l="1"/>
  <c r="L10" i="3" l="1"/>
  <c r="L25" i="3"/>
  <c r="N21" i="3" l="1"/>
  <c r="N22" i="3"/>
  <c r="N18" i="3"/>
  <c r="N17" i="3"/>
  <c r="L11" i="3"/>
  <c r="N19" i="3"/>
  <c r="N20" i="3"/>
  <c r="N25" i="3" l="1"/>
  <c r="P20" i="3" s="1"/>
  <c r="P19" i="3" l="1"/>
  <c r="P22" i="3"/>
  <c r="P21" i="3"/>
  <c r="P18" i="3"/>
  <c r="P17" i="3"/>
  <c r="L12" i="3" l="1"/>
  <c r="L13" i="3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<sst xmlns="http://schemas.openxmlformats.org/spreadsheetml/2006/main" count="23" uniqueCount="23">
  <si>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</si>
  <si>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</si>
  <si>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</si>
  <si>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TNA (90 d)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</si>
  <si>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</si>
  <si>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</si>
  <si>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</si>
  <si>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</si>
  <si>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</si>
  <si>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</si>
  <si>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</si>
  <si>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</si>
  <si>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</si>
  <si>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</si>
  <si>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</si>
  <si>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</si>
  <si>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</si>
  <si>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</si>
  <si>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</si>
  <si>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</si>
  <si>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Tasa Fija</t>
  </si>
  <si>
    <t>Obligaciones Negociables Compañía General de Combustibles S.A. Clase 35</t>
  </si>
  <si>
    <t>Dólar Linked - 20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</si>
</sst>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_ &quot;$&quot;\ * #,##0.00_ ;_ &quot;$&quot;\ * \-#,##0.00_ ;_ &quot;$&quot;\ * &quot;-&quot;_ ;_ @_ "/>
  </numFmts>
  <fonts count="15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0" fontId="14" fillId="0" borderId="0"/>
    <xf numFmtId="165" fontId="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3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4" xfId="5" applyFont="1" applyFill="1" applyBorder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6" xfId="0" applyNumberFormat="1" applyFont="1" applyFill="1" applyBorder="1" applyProtection="1">
      <protection hidden="1"/>
    </xf>
    <xf numFmtId="168" fontId="4" fillId="5" borderId="7" xfId="0" applyNumberFormat="1" applyFont="1" applyFill="1" applyBorder="1" applyAlignment="1" applyProtection="1">
      <alignment horizontal="right" indent="1"/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9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4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2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4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173" fontId="4" fillId="5" borderId="0" xfId="0" applyNumberFormat="1" applyFont="1" applyFill="1" applyProtection="1">
      <protection hidden="1"/>
    </xf>
    <xf numFmtId="173" fontId="4" fillId="5" borderId="8" xfId="0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4" xfId="5" applyFont="1" applyFill="1" applyBorder="1" applyAlignment="1" applyProtection="1">
      <alignment horizontal="center" vertical="center" wrapText="1"/>
      <protection hidden="1"/>
    </xf>
    <xf numFmtId="0" fontId="1" fillId="6" borderId="10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9" fontId="7" fillId="4" borderId="1" xfId="3" applyFont="1" applyFill="1" applyBorder="1" applyProtection="1">
      <protection hidden="1"/>
    </xf>
  </cellXfs>
  <cellStyles count="10">
    <cellStyle name="Millares" xfId="1" builtinId="3"/>
    <cellStyle name="Millares 2" xfId="8" xr:uid="{C67E11FD-5702-4BB4-819D-5BF4DE665E15}"/>
    <cellStyle name="Millares 3" xfId="9" xr:uid="{BE2F7EAD-FBEE-4905-A926-D12B49EF6299}"/>
    <cellStyle name="Moneda" xfId="2" builtinId="4"/>
    <cellStyle name="Normal" xfId="0" builtinId="0"/>
    <cellStyle name="Normal 2" xfId="4" xr:uid="{EBC8AC57-EE1D-40F8-A643-B7F21F4937FD}"/>
    <cellStyle name="Normal 3" xfId="6" xr:uid="{9A06CBF6-554E-4C15-800B-A7D2573F51DE}"/>
    <cellStyle name="Normal 4" xfId="7" xr:uid="{EF05260A-A6A7-4959-BC9F-E9D8F37B7DCF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1259416</xdr:colOff>
      <xdr:row>2</xdr:row>
      <xdr:rowOff>96763</xdr:rowOff>
    </xdr:from>
    <xdr:to>
      <xdr:col>11</xdr:col>
      <xdr:colOff>1123849</xdr:colOff>
      <xdr:row>4</xdr:row>
      <xdr:rowOff>171410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333" y="477763"/>
          <a:ext cx="1250851" cy="455647"/>
        </a:xfrm>
        <a:prstGeom prst="rect">
          <a:avLst/>
        </a:prstGeom>
      </xdr:spPr>
    </xdr:pic>
    <xdr:clientData/>
  </xdr:twoCellAnchor>
  <xdr:twoCellAnchor editAs="oneCell">
    <xdr:from>
      <xdr:col>5</xdr:col>
      <xdr:colOff>226219</xdr:colOff>
      <xdr:row>2</xdr:row>
      <xdr:rowOff>59531</xdr:rowOff>
    </xdr:from>
    <xdr:to>
      <xdr:col>5</xdr:col>
      <xdr:colOff>933416</xdr:colOff>
      <xdr:row>6</xdr:row>
      <xdr:rowOff>4728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C2B580-D9D3-4D1F-BA75-0A94529D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0344" y="440531"/>
          <a:ext cx="707197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P82"/>
  <sheetViews>
    <sheetView showGridLines="0" tabSelected="1" zoomScale="80" zoomScaleNormal="80" workbookViewId="0">
      <selection activeCell="G10" sqref="G10"/>
    </sheetView>
  </sheetViews>
  <sheetFormatPr baseColWidth="10" defaultColWidth="9.1796875" defaultRowHeight="0" customHeight="1" zeroHeight="1"/>
  <cols>
    <col min="1" max="1" width="3.453125" style="5" customWidth="1"/>
    <col min="2" max="2" width="36" style="5" hidden="1" customWidth="1"/>
    <col min="3" max="3" width="15.81640625" style="5" hidden="1" customWidth="1"/>
    <col min="4" max="4" width="36" style="5" hidden="1" customWidth="1"/>
    <col min="5" max="5" width="3.54296875" style="42" customWidth="1"/>
    <col min="6" max="6" width="34.81640625" style="43" customWidth="1"/>
    <col min="7" max="7" width="16.7265625" style="42" bestFit="1" customWidth="1"/>
    <col min="8" max="8" width="13.453125" style="42" bestFit="1" customWidth="1"/>
    <col min="9" max="9" width="14.81640625" style="42" bestFit="1" customWidth="1"/>
    <col min="10" max="10" width="18.453125" style="42" bestFit="1" customWidth="1"/>
    <col min="11" max="11" width="20.81640625" style="42" bestFit="1" customWidth="1"/>
    <col min="12" max="12" width="18" style="42" customWidth="1"/>
    <col min="13" max="13" width="10.453125" style="44" customWidth="1"/>
    <col min="14" max="14" width="13.54296875" style="5" hidden="1" customWidth="1"/>
    <col min="15" max="15" width="11.1796875" style="5" hidden="1" customWidth="1"/>
    <col min="16" max="16" width="9.7265625" style="5" hidden="1" customWidth="1"/>
    <col min="17" max="17" width="10.453125" style="5" customWidth="1"/>
    <col min="18" max="16384" width="9.1796875" style="5"/>
  </cols>
  <sheetData>
    <row r="1" spans="1:16" ht="14.5"/>
    <row r="2" spans="1:16" ht="14.5"/>
    <row r="3" spans="1:16" ht="14.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4.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4.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4.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4.5">
      <c r="A7" s="1"/>
      <c r="B7" s="1"/>
      <c r="C7" s="1"/>
      <c r="D7" s="1"/>
      <c r="E7" s="2"/>
      <c r="F7" s="6" t="s">
        <v>21</v>
      </c>
      <c r="G7" s="6"/>
      <c r="H7" s="6"/>
      <c r="I7" s="6"/>
      <c r="J7" s="2"/>
      <c r="K7" s="2"/>
      <c r="L7" s="2"/>
      <c r="M7" s="4"/>
    </row>
    <row r="8" spans="1:16" ht="14.5">
      <c r="A8" s="1"/>
      <c r="B8" s="1"/>
      <c r="C8" s="1"/>
      <c r="D8" s="1"/>
      <c r="E8" s="2"/>
      <c r="F8" s="6" t="s">
        <v>22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4.5">
      <c r="A10" s="1"/>
      <c r="B10" s="1"/>
      <c r="C10" s="1"/>
      <c r="D10" s="1"/>
      <c r="E10" s="2"/>
      <c r="F10" s="7" t="s">
        <v>0</v>
      </c>
      <c r="G10" s="8">
        <v>100</v>
      </c>
      <c r="H10" s="2"/>
      <c r="I10" s="2"/>
      <c r="J10" s="55" t="s">
        <v>1</v>
      </c>
      <c r="K10" s="55"/>
      <c r="L10" s="9">
        <f>+XIRR(L16:L24,F16:F24)</f>
        <v>2.0141592621803289E-2</v>
      </c>
      <c r="M10" s="10"/>
    </row>
    <row r="11" spans="1:16" ht="14.5">
      <c r="A11" s="1"/>
      <c r="B11" s="1"/>
      <c r="C11" s="1"/>
      <c r="D11" s="1"/>
      <c r="E11" s="2"/>
      <c r="F11" s="7" t="s">
        <v>2</v>
      </c>
      <c r="G11" s="11">
        <v>45471</v>
      </c>
      <c r="H11" s="2"/>
      <c r="I11" s="2"/>
      <c r="J11" s="55" t="s">
        <v>3</v>
      </c>
      <c r="K11" s="55"/>
      <c r="L11" s="9">
        <f>+(((1+L10)^(1/4)-1)*4)</f>
        <v>1.9991224262966512E-2</v>
      </c>
      <c r="M11" s="12"/>
    </row>
    <row r="12" spans="1:16" ht="14.5">
      <c r="A12" s="1"/>
      <c r="B12" s="1"/>
      <c r="C12" s="1"/>
      <c r="D12" s="1"/>
      <c r="E12" s="2"/>
      <c r="F12" s="48" t="s">
        <v>20</v>
      </c>
      <c r="G12" s="59">
        <v>0.02</v>
      </c>
      <c r="H12" s="2"/>
      <c r="I12" s="2"/>
      <c r="J12" s="55" t="s">
        <v>4</v>
      </c>
      <c r="K12" s="55"/>
      <c r="L12" s="13">
        <f>+SUM(P17:P24)/(365/12)</f>
        <v>19.846046104871423</v>
      </c>
      <c r="M12" s="12"/>
    </row>
    <row r="13" spans="1:16" ht="14.5">
      <c r="A13" s="1"/>
      <c r="B13" s="1"/>
      <c r="C13" s="1"/>
      <c r="D13" s="1"/>
      <c r="E13" s="2"/>
      <c r="F13" s="48" t="s">
        <v>5</v>
      </c>
      <c r="G13" s="14">
        <v>1</v>
      </c>
      <c r="I13" s="6"/>
      <c r="J13" s="55" t="s">
        <v>18</v>
      </c>
      <c r="K13" s="55"/>
      <c r="L13" s="13">
        <f>+SUM(P17:P24)/(365)</f>
        <v>1.653837175405952</v>
      </c>
      <c r="M13" s="15"/>
      <c r="N13" s="16"/>
    </row>
    <row r="14" spans="1:16" ht="1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6" s="25" customFormat="1" ht="28.5" customHeight="1" thickBot="1">
      <c r="A15" s="18"/>
      <c r="B15" s="19"/>
      <c r="C15" s="19" t="s">
        <v>6</v>
      </c>
      <c r="D15" s="19"/>
      <c r="E15" s="20"/>
      <c r="F15" s="21" t="s">
        <v>7</v>
      </c>
      <c r="G15" s="21" t="s">
        <v>8</v>
      </c>
      <c r="H15" s="21" t="s">
        <v>9</v>
      </c>
      <c r="I15" s="21" t="s">
        <v>10</v>
      </c>
      <c r="J15" s="21" t="s">
        <v>11</v>
      </c>
      <c r="K15" s="21" t="s">
        <v>12</v>
      </c>
      <c r="L15" s="22" t="s">
        <v>13</v>
      </c>
      <c r="M15" s="23"/>
      <c r="N15" s="24" t="s">
        <v>14</v>
      </c>
      <c r="O15" s="24" t="s">
        <v>15</v>
      </c>
      <c r="P15" s="24" t="s">
        <v>16</v>
      </c>
    </row>
    <row r="16" spans="1:16" ht="14.5">
      <c r="A16" s="1"/>
      <c r="B16" s="26">
        <v>45471</v>
      </c>
      <c r="C16" s="27">
        <f>+$G$12</f>
        <v>0.02</v>
      </c>
      <c r="D16" s="26">
        <f>+G11</f>
        <v>45471</v>
      </c>
      <c r="F16" s="28">
        <f>+G11</f>
        <v>45471</v>
      </c>
      <c r="G16" s="49">
        <f>+G10</f>
        <v>100</v>
      </c>
      <c r="H16" s="29"/>
      <c r="I16" s="52"/>
      <c r="J16" s="49"/>
      <c r="K16" s="49">
        <f t="shared" ref="K16:K18" si="0">+G16-J16</f>
        <v>100</v>
      </c>
      <c r="L16" s="53">
        <f>-G16*G13</f>
        <v>-100</v>
      </c>
      <c r="M16" s="30"/>
      <c r="N16" s="31"/>
      <c r="O16" s="31"/>
    </row>
    <row r="17" spans="1:16" ht="14.5">
      <c r="A17" s="1"/>
      <c r="B17" s="26">
        <v>45624</v>
      </c>
      <c r="C17" s="27">
        <f t="shared" ref="C17:C22" si="1">+$G$12</f>
        <v>0.02</v>
      </c>
      <c r="D17" s="32">
        <f>+B17</f>
        <v>45624</v>
      </c>
      <c r="E17" s="51"/>
      <c r="F17" s="33">
        <f t="shared" ref="F17:F24" si="2">+D17</f>
        <v>45624</v>
      </c>
      <c r="G17" s="49">
        <f>K16</f>
        <v>100</v>
      </c>
      <c r="H17" s="34">
        <f>+B17-B16</f>
        <v>153</v>
      </c>
      <c r="I17" s="52">
        <f>G17*$G$12*(H17/365)</f>
        <v>0.83835616438356164</v>
      </c>
      <c r="J17" s="49">
        <f>+G9</f>
        <v>0</v>
      </c>
      <c r="K17" s="49">
        <f t="shared" ref="K17" si="3">+G17-J17</f>
        <v>100</v>
      </c>
      <c r="L17" s="53">
        <f t="shared" ref="L17" si="4">+I17+J17</f>
        <v>0.83835616438356164</v>
      </c>
      <c r="M17" s="30"/>
      <c r="N17" s="35">
        <f t="shared" ref="N17:N20" si="5">+L17/(1+$L$10)^((O17)/365)</f>
        <v>0.83137754293457811</v>
      </c>
      <c r="O17" s="36">
        <f t="shared" ref="O17:O20" si="6">+F17-$F$16</f>
        <v>153</v>
      </c>
      <c r="P17" s="37">
        <f t="shared" ref="P17:P22" si="7">+(N17/$N$25)*O17</f>
        <v>1.2720076403565956</v>
      </c>
    </row>
    <row r="18" spans="1:16" ht="14.5">
      <c r="A18" s="1"/>
      <c r="B18" s="26">
        <v>45716</v>
      </c>
      <c r="C18" s="27">
        <f t="shared" si="1"/>
        <v>0.02</v>
      </c>
      <c r="D18" s="32">
        <f>+B18</f>
        <v>45716</v>
      </c>
      <c r="E18" s="51"/>
      <c r="F18" s="33">
        <f t="shared" si="2"/>
        <v>45716</v>
      </c>
      <c r="G18" s="49">
        <f t="shared" ref="G18:G20" si="8">K17</f>
        <v>100</v>
      </c>
      <c r="H18" s="34">
        <f t="shared" ref="H18:H24" si="9">+B18-B17</f>
        <v>92</v>
      </c>
      <c r="I18" s="52">
        <f t="shared" ref="I18:I22" si="10">G18*$G$12*(H18/365)</f>
        <v>0.50410958904109593</v>
      </c>
      <c r="J18" s="49">
        <v>0</v>
      </c>
      <c r="K18" s="49">
        <f t="shared" si="0"/>
        <v>100</v>
      </c>
      <c r="L18" s="53">
        <f t="shared" ref="L18" si="11">+I18+J18</f>
        <v>0.50410958904109593</v>
      </c>
      <c r="M18" s="30"/>
      <c r="N18" s="35">
        <f t="shared" si="5"/>
        <v>0.49740686693192343</v>
      </c>
      <c r="O18" s="36">
        <f t="shared" si="6"/>
        <v>245</v>
      </c>
      <c r="P18" s="37">
        <f t="shared" si="7"/>
        <v>1.2186468236638861</v>
      </c>
    </row>
    <row r="19" spans="1:16" ht="14.5">
      <c r="A19" s="1"/>
      <c r="B19" s="26">
        <v>45805</v>
      </c>
      <c r="C19" s="27">
        <f t="shared" si="1"/>
        <v>0.02</v>
      </c>
      <c r="D19" s="32">
        <f>+B19</f>
        <v>45805</v>
      </c>
      <c r="E19" s="51"/>
      <c r="F19" s="33">
        <f t="shared" si="2"/>
        <v>45805</v>
      </c>
      <c r="G19" s="49">
        <f t="shared" si="8"/>
        <v>100</v>
      </c>
      <c r="H19" s="34">
        <f t="shared" si="9"/>
        <v>89</v>
      </c>
      <c r="I19" s="52">
        <f t="shared" si="10"/>
        <v>0.48767123287671232</v>
      </c>
      <c r="J19" s="49">
        <v>0</v>
      </c>
      <c r="K19" s="49">
        <f t="shared" ref="K19:K24" si="12">+G19-J19</f>
        <v>100</v>
      </c>
      <c r="L19" s="53">
        <f t="shared" ref="L19:L24" si="13">+I19+J19</f>
        <v>0.48767123287671232</v>
      </c>
      <c r="M19" s="30"/>
      <c r="N19" s="35">
        <f t="shared" si="5"/>
        <v>0.4788530176268761</v>
      </c>
      <c r="O19" s="36">
        <f t="shared" si="6"/>
        <v>334</v>
      </c>
      <c r="P19" s="37">
        <f t="shared" si="7"/>
        <v>1.5993690784546777</v>
      </c>
    </row>
    <row r="20" spans="1:16" ht="14.5">
      <c r="A20" s="1"/>
      <c r="B20" s="26">
        <v>45897</v>
      </c>
      <c r="C20" s="27">
        <f t="shared" si="1"/>
        <v>0.02</v>
      </c>
      <c r="D20" s="32">
        <f>+B20</f>
        <v>45897</v>
      </c>
      <c r="E20" s="51"/>
      <c r="F20" s="33">
        <f t="shared" si="2"/>
        <v>45897</v>
      </c>
      <c r="G20" s="49">
        <f t="shared" si="8"/>
        <v>100</v>
      </c>
      <c r="H20" s="34">
        <f t="shared" si="9"/>
        <v>92</v>
      </c>
      <c r="I20" s="52">
        <f t="shared" si="10"/>
        <v>0.50410958904109593</v>
      </c>
      <c r="J20" s="49">
        <v>0</v>
      </c>
      <c r="K20" s="49">
        <f t="shared" si="12"/>
        <v>100</v>
      </c>
      <c r="L20" s="53">
        <f t="shared" si="13"/>
        <v>0.50410958904109593</v>
      </c>
      <c r="M20" s="30"/>
      <c r="N20" s="35">
        <f t="shared" si="5"/>
        <v>0.49251236704429951</v>
      </c>
      <c r="O20" s="36">
        <f t="shared" si="6"/>
        <v>426</v>
      </c>
      <c r="P20" s="37">
        <f t="shared" si="7"/>
        <v>2.0981026830589422</v>
      </c>
    </row>
    <row r="21" spans="1:16" ht="14.5">
      <c r="A21" s="1"/>
      <c r="B21" s="26">
        <v>45989</v>
      </c>
      <c r="C21" s="27">
        <f t="shared" si="1"/>
        <v>0.02</v>
      </c>
      <c r="D21" s="32">
        <f>+B21</f>
        <v>45989</v>
      </c>
      <c r="E21" s="51"/>
      <c r="F21" s="33">
        <f t="shared" si="2"/>
        <v>45989</v>
      </c>
      <c r="G21" s="49">
        <f>K20</f>
        <v>100</v>
      </c>
      <c r="H21" s="34">
        <f t="shared" si="9"/>
        <v>92</v>
      </c>
      <c r="I21" s="52">
        <f t="shared" si="10"/>
        <v>0.50410958904109593</v>
      </c>
      <c r="J21" s="49">
        <v>0</v>
      </c>
      <c r="K21" s="49">
        <f>+G21-J21</f>
        <v>100</v>
      </c>
      <c r="L21" s="53">
        <f t="shared" si="13"/>
        <v>0.50410958904109593</v>
      </c>
      <c r="M21" s="30"/>
      <c r="N21" s="35">
        <f>+L21/(1+$L$10)^((O21)/365)</f>
        <v>0.4900430463833263</v>
      </c>
      <c r="O21" s="36">
        <f>+F21-$F$16</f>
        <v>518</v>
      </c>
      <c r="P21" s="37">
        <f t="shared" si="7"/>
        <v>2.5384229796004782</v>
      </c>
    </row>
    <row r="22" spans="1:16" ht="15" thickBot="1">
      <c r="A22" s="1"/>
      <c r="B22" s="26">
        <v>46081</v>
      </c>
      <c r="C22" s="27">
        <f t="shared" si="1"/>
        <v>0.02</v>
      </c>
      <c r="D22" s="32">
        <f>+B22+2</f>
        <v>46083</v>
      </c>
      <c r="E22" s="51"/>
      <c r="F22" s="33">
        <f t="shared" si="2"/>
        <v>46083</v>
      </c>
      <c r="G22" s="49">
        <v>100</v>
      </c>
      <c r="H22" s="34">
        <f>+D22-B21</f>
        <v>94</v>
      </c>
      <c r="I22" s="52">
        <f t="shared" si="10"/>
        <v>0.51506849315068493</v>
      </c>
      <c r="J22" s="49">
        <f>+G10*1</f>
        <v>100</v>
      </c>
      <c r="K22" s="49">
        <f>+G22-J22</f>
        <v>0</v>
      </c>
      <c r="L22" s="53">
        <f t="shared" si="13"/>
        <v>100.51506849315068</v>
      </c>
      <c r="M22" s="30"/>
      <c r="N22" s="35">
        <f>+L22/(1+$L$10)^((O22)/365)</f>
        <v>97.209807185282358</v>
      </c>
      <c r="O22" s="36">
        <f>+F22-$F$16</f>
        <v>612</v>
      </c>
      <c r="P22" s="37">
        <f t="shared" si="7"/>
        <v>594.92401981803789</v>
      </c>
    </row>
    <row r="23" spans="1:16" ht="14.5" hidden="1">
      <c r="A23" s="1"/>
      <c r="B23" s="26"/>
      <c r="C23" s="27"/>
      <c r="D23" s="32"/>
      <c r="E23" s="51"/>
      <c r="F23" s="33">
        <f t="shared" si="2"/>
        <v>0</v>
      </c>
      <c r="G23" s="49">
        <f>+K22</f>
        <v>0</v>
      </c>
      <c r="H23" s="34"/>
      <c r="I23" s="52">
        <f>G23*$G$12*(H23/360)</f>
        <v>0</v>
      </c>
      <c r="J23" s="49">
        <v>0</v>
      </c>
      <c r="K23" s="49">
        <f>+G23-J23</f>
        <v>0</v>
      </c>
      <c r="L23" s="53">
        <f t="shared" si="13"/>
        <v>0</v>
      </c>
      <c r="M23" s="30"/>
      <c r="N23" s="35"/>
      <c r="O23" s="36"/>
      <c r="P23" s="37"/>
    </row>
    <row r="24" spans="1:16" ht="15" hidden="1" thickBot="1">
      <c r="A24" s="1"/>
      <c r="B24" s="26"/>
      <c r="C24" s="27"/>
      <c r="D24" s="32"/>
      <c r="E24" s="51"/>
      <c r="F24" s="33">
        <f t="shared" si="2"/>
        <v>0</v>
      </c>
      <c r="G24" s="49">
        <f>+K23</f>
        <v>0</v>
      </c>
      <c r="H24" s="34">
        <f t="shared" si="9"/>
        <v>0</v>
      </c>
      <c r="I24" s="52">
        <f>G24*$G$12*(H24/360)</f>
        <v>0</v>
      </c>
      <c r="J24" s="49">
        <v>0</v>
      </c>
      <c r="K24" s="49">
        <f t="shared" si="12"/>
        <v>0</v>
      </c>
      <c r="L24" s="53">
        <f t="shared" si="13"/>
        <v>0</v>
      </c>
      <c r="M24" s="30"/>
      <c r="N24" s="35"/>
      <c r="O24" s="36"/>
      <c r="P24" s="37"/>
    </row>
    <row r="25" spans="1:16" ht="15" thickBot="1">
      <c r="A25" s="1"/>
      <c r="B25" s="38"/>
      <c r="C25" s="27"/>
      <c r="D25" s="1"/>
      <c r="E25" s="51"/>
      <c r="F25" s="56" t="s">
        <v>17</v>
      </c>
      <c r="G25" s="57"/>
      <c r="H25" s="58"/>
      <c r="I25" s="39">
        <f>SUM(I17:I24)</f>
        <v>3.353424657534247</v>
      </c>
      <c r="J25" s="50">
        <f>SUM(J17:J24)</f>
        <v>100</v>
      </c>
      <c r="K25" s="50"/>
      <c r="L25" s="40">
        <f>SUM(L16:L24)</f>
        <v>3.3534246575342195</v>
      </c>
      <c r="M25" s="4"/>
      <c r="N25" s="41">
        <f>SUM(N17:N24)</f>
        <v>100.00000002620337</v>
      </c>
    </row>
    <row r="26" spans="1:16" ht="15" customHeight="1">
      <c r="E26" s="51"/>
    </row>
    <row r="27" spans="1:16" s="45" customFormat="1" ht="37.5" customHeight="1">
      <c r="E27" s="46"/>
      <c r="F27" s="54" t="s">
        <v>19</v>
      </c>
      <c r="G27" s="54"/>
      <c r="H27" s="54"/>
      <c r="I27" s="54"/>
      <c r="J27" s="54"/>
      <c r="K27" s="54"/>
      <c r="L27" s="54"/>
      <c r="M27" s="47"/>
    </row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sheetProtection algorithmName="SHA-512" hashValue="DV0bCS4vn50QAnUWnvAXWniVsdmHBDhyZwuwf/NdR62kw7iam9Chx9nBNLF9ipWXPMxuWbV1Xz8YaNgtZEaYBw==" saltValue="TJRo7KM/bkQiCFqSHMIzxg==" spinCount="100000" sheet="1" selectLockedCells="1"/>
  <mergeCells count="6">
    <mergeCell ref="F27:L27"/>
    <mergeCell ref="J10:K10"/>
    <mergeCell ref="J11:K11"/>
    <mergeCell ref="J12:K12"/>
    <mergeCell ref="J13:K13"/>
    <mergeCell ref="F25:H25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CGC Clase 35</vt:lpstr>
      <vt:lpstr>'ON CGC Clase 35'!Área_de_impresión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Leonardo Di Pietro</cp:lastModifiedBy>
  <dcterms:created xsi:type="dcterms:W3CDTF">2021-09-15T11:57:40Z</dcterms:created>
  <dcterms:modified xsi:type="dcterms:W3CDTF">2024-06-26T03:10:20Z</dcterms:modified>
</cp:coreProperties>
</file>