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Pampa Energía\Clase 20 Adicionales\"/>
    </mc:Choice>
  </mc:AlternateContent>
  <xr:revisionPtr revIDLastSave="0" documentId="13_ncr:1_{804C7A4D-BD3F-401F-881E-C9267A48B555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20 Ad" sheetId="5" r:id="rId1"/>
  </sheets>
  <definedNames>
    <definedName name="_xlnm.Print_Area" localSheetId="0">'ON Clase 20 Ad'!$A$8:$O$19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5" l="1"/>
  <c r="O21" i="5"/>
  <c r="O20" i="5"/>
  <c r="O19" i="5"/>
  <c r="I25" i="5"/>
  <c r="H20" i="5"/>
  <c r="I20" i="5"/>
  <c r="H22" i="5"/>
  <c r="H21" i="5"/>
  <c r="H19" i="5"/>
  <c r="F18" i="5"/>
  <c r="J22" i="5"/>
  <c r="D21" i="5"/>
  <c r="D18" i="5" l="1"/>
  <c r="B18" i="5"/>
  <c r="G15" i="5" l="1"/>
  <c r="D22" i="5" l="1"/>
  <c r="D20" i="5"/>
  <c r="F22" i="5" l="1"/>
  <c r="C22" i="5"/>
  <c r="F21" i="5"/>
  <c r="C21" i="5"/>
  <c r="F20" i="5"/>
  <c r="C20" i="5"/>
  <c r="D19" i="5"/>
  <c r="F19" i="5" s="1"/>
  <c r="C19" i="5"/>
  <c r="G18" i="5"/>
  <c r="K18" i="5" s="1"/>
  <c r="G19" i="5" s="1"/>
  <c r="I19" i="5" s="1"/>
  <c r="C18" i="5"/>
  <c r="L18" i="5" l="1"/>
  <c r="L12" i="5" s="1"/>
  <c r="N19" i="5" s="1"/>
  <c r="L25" i="5" l="1"/>
  <c r="K19" i="5"/>
  <c r="G20" i="5" s="1"/>
  <c r="L19" i="5"/>
  <c r="K20" i="5" l="1"/>
  <c r="G21" i="5" s="1"/>
  <c r="L20" i="5"/>
  <c r="I21" i="5" l="1"/>
  <c r="K21" i="5" l="1"/>
  <c r="G22" i="5" s="1"/>
  <c r="I22" i="5" l="1"/>
  <c r="L21" i="5"/>
  <c r="K22" i="5" l="1"/>
  <c r="L22" i="5" l="1"/>
  <c r="J25" i="5" l="1"/>
  <c r="L13" i="5" l="1"/>
  <c r="N20" i="5" l="1"/>
  <c r="N21" i="5"/>
  <c r="N22" i="5"/>
  <c r="N25" i="5" l="1"/>
  <c r="P21" i="5" l="1"/>
  <c r="P20" i="5"/>
  <c r="P22" i="5"/>
  <c r="P19" i="5"/>
  <c r="L14" i="5" s="1"/>
  <c r="L15" i="5" l="1"/>
</calcChain>
</file>

<file path=xl/sharedStrings.xml><?xml version="1.0" encoding="utf-8"?>
<sst xmlns="http://schemas.openxmlformats.org/spreadsheetml/2006/main" count="25" uniqueCount="25">
  <si>
    <t>TIR</t>
  </si>
  <si>
    <t>Duration (meses)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</si>
  <si>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</si>
  <si>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</si>
  <si>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</si>
  <si>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</si>
  <si>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</si>
  <si>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</si>
  <si>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</si>
  <si>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</si>
  <si>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</si>
  <si>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</si>
  <si>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</si>
  <si>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</si>
  <si>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</si>
  <si>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</si>
  <si>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TNA (180 d)</t>
  </si>
  <si>
    <t>Fecha de Emisión Original</t>
  </si>
  <si>
    <t>Fecha de Emisión Reapertura</t>
  </si>
  <si>
    <t>Tasa Cupón</t>
  </si>
  <si>
    <t>VN (USD) Ofertado</t>
  </si>
  <si>
    <t>Precio Ofertado</t>
  </si>
  <si>
    <t>ON Pampa Energia S.A. Adicionales Clase 20</t>
  </si>
  <si>
    <t>Importe USD Cable a Integrar</t>
  </si>
  <si>
    <t>Dólar Cable - 22,39 meses aprox. (vto. 26/03/2026)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</si>
</sst>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_ &quot;$&quot;\ * #,##0.00_ ;_ &quot;$&quot;\ * \-#,##0.00_ ;_ &quot;$&quot;\ * &quot;-&quot;_ ;_ @_ "/>
  </numFmts>
  <fonts count="16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6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16" fontId="3" fillId="0" borderId="0" xfId="0" applyNumberFormat="1" applyFont="1" applyProtection="1">
      <protection hidden="1"/>
    </xf>
    <xf numFmtId="173" fontId="14" fillId="5" borderId="0" xfId="0" applyNumberFormat="1" applyFont="1" applyFill="1" applyProtection="1">
      <protection hidden="1"/>
    </xf>
    <xf numFmtId="0" fontId="1" fillId="3" borderId="2" xfId="0" applyFont="1" applyFill="1" applyBorder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5" fillId="0" borderId="0" xfId="0" applyFont="1"/>
    <xf numFmtId="0" fontId="6" fillId="3" borderId="2" xfId="0" applyFont="1" applyFill="1" applyBorder="1" applyProtection="1">
      <protection hidden="1"/>
    </xf>
    <xf numFmtId="164" fontId="1" fillId="3" borderId="1" xfId="0" applyNumberFormat="1" applyFont="1" applyFill="1" applyBorder="1" applyAlignment="1" applyProtection="1">
      <alignment horizontal="left"/>
      <protection hidden="1"/>
    </xf>
    <xf numFmtId="0" fontId="6" fillId="3" borderId="0" xfId="0" applyFont="1" applyFill="1" applyProtection="1">
      <protection hidden="1"/>
    </xf>
    <xf numFmtId="173" fontId="4" fillId="5" borderId="9" xfId="0" applyNumberFormat="1" applyFont="1" applyFill="1" applyBorder="1" applyProtection="1">
      <protection hidden="1"/>
    </xf>
    <xf numFmtId="173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73" fontId="4" fillId="5" borderId="0" xfId="0" applyNumberFormat="1" applyFont="1" applyFill="1" applyProtection="1">
      <protection hidden="1"/>
    </xf>
    <xf numFmtId="173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1123851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2" cy="442947"/>
        </a:xfrm>
        <a:prstGeom prst="rect">
          <a:avLst/>
        </a:prstGeom>
      </xdr:spPr>
    </xdr:pic>
    <xdr:clientData/>
  </xdr:twoCellAnchor>
  <xdr:twoCellAnchor editAs="oneCell">
    <xdr:from>
      <xdr:col>4</xdr:col>
      <xdr:colOff>1016001</xdr:colOff>
      <xdr:row>2</xdr:row>
      <xdr:rowOff>36286</xdr:rowOff>
    </xdr:from>
    <xdr:to>
      <xdr:col>5</xdr:col>
      <xdr:colOff>2228356</xdr:colOff>
      <xdr:row>4</xdr:row>
      <xdr:rowOff>136765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3528AE-3B7C-EEA9-6BB3-65C1D0D92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2358" y="399143"/>
          <a:ext cx="2237426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Q82"/>
  <sheetViews>
    <sheetView showGridLines="0" tabSelected="1" topLeftCell="E1" zoomScaleNormal="100" workbookViewId="0">
      <selection activeCell="G13" sqref="G13"/>
    </sheetView>
  </sheetViews>
  <sheetFormatPr baseColWidth="10" defaultColWidth="9.1796875" defaultRowHeight="0" customHeight="1" zeroHeight="1"/>
  <cols>
    <col min="1" max="1" width="9.1796875" style="5" hidden="1" customWidth="1"/>
    <col min="2" max="2" width="36" style="5" hidden="1" customWidth="1"/>
    <col min="3" max="3" width="15.81640625" style="5" hidden="1" customWidth="1"/>
    <col min="4" max="4" width="36" style="5" hidden="1" customWidth="1"/>
    <col min="5" max="5" width="14.7265625" style="39" customWidth="1"/>
    <col min="6" max="6" width="34.81640625" style="40" customWidth="1"/>
    <col min="7" max="7" width="16.7265625" style="39" bestFit="1" customWidth="1"/>
    <col min="8" max="8" width="13.453125" style="39" bestFit="1" customWidth="1"/>
    <col min="9" max="9" width="14.81640625" style="39" bestFit="1" customWidth="1"/>
    <col min="10" max="10" width="18.453125" style="39" bestFit="1" customWidth="1"/>
    <col min="11" max="11" width="20.81640625" style="39" bestFit="1" customWidth="1"/>
    <col min="12" max="12" width="16.81640625" style="39" customWidth="1"/>
    <col min="13" max="13" width="10.453125" style="41" customWidth="1"/>
    <col min="14" max="17" width="10.453125" style="5" hidden="1" customWidth="1"/>
    <col min="18" max="16384" width="9.1796875" style="5"/>
  </cols>
  <sheetData>
    <row r="1" spans="1:17" ht="14.5"/>
    <row r="2" spans="1:17" ht="14.5"/>
    <row r="3" spans="1:17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4.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 ht="14.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 ht="14.5">
      <c r="A7" s="1"/>
      <c r="B7" s="1"/>
      <c r="C7" s="1"/>
      <c r="D7" s="1"/>
      <c r="E7" s="2"/>
      <c r="F7" s="6" t="s">
        <v>22</v>
      </c>
      <c r="G7" s="6"/>
      <c r="H7" s="6"/>
      <c r="I7" s="6"/>
      <c r="J7" s="2"/>
      <c r="K7" s="2"/>
      <c r="L7" s="2"/>
      <c r="M7" s="4"/>
    </row>
    <row r="8" spans="1:17" ht="14.5">
      <c r="A8" s="1"/>
      <c r="B8" s="1"/>
      <c r="C8" s="1"/>
      <c r="D8" s="1"/>
      <c r="E8" s="2"/>
      <c r="F8" s="6" t="s">
        <v>24</v>
      </c>
      <c r="G8" s="2"/>
      <c r="H8" s="2"/>
      <c r="I8" s="2"/>
      <c r="J8" s="2"/>
      <c r="K8" s="2"/>
      <c r="L8" s="2"/>
      <c r="M8" s="4"/>
    </row>
    <row r="9" spans="1:17" ht="14.5">
      <c r="A9" s="1"/>
      <c r="B9" s="1"/>
      <c r="C9" s="1"/>
      <c r="D9" s="1"/>
      <c r="E9" s="2"/>
      <c r="F9" s="6"/>
      <c r="G9" s="2"/>
      <c r="H9" s="2"/>
      <c r="I9" s="2"/>
      <c r="J9" s="2"/>
      <c r="K9" s="2"/>
      <c r="L9" s="2"/>
      <c r="M9" s="4"/>
    </row>
    <row r="10" spans="1:17" ht="14.5">
      <c r="A10" s="1"/>
      <c r="B10" s="1"/>
      <c r="C10" s="1"/>
      <c r="D10" s="1"/>
      <c r="E10" s="2"/>
      <c r="F10" s="56" t="s">
        <v>17</v>
      </c>
      <c r="G10" s="11">
        <v>45377</v>
      </c>
      <c r="H10" s="2"/>
      <c r="I10" s="2"/>
      <c r="J10" s="2"/>
      <c r="K10" s="2"/>
      <c r="L10" s="2"/>
      <c r="M10" s="4"/>
    </row>
    <row r="11" spans="1:17" ht="14.5">
      <c r="A11" s="1"/>
      <c r="B11" s="1"/>
      <c r="C11" s="1"/>
      <c r="D11" s="1"/>
      <c r="E11" s="2"/>
      <c r="F11" s="56" t="s">
        <v>18</v>
      </c>
      <c r="G11" s="11">
        <v>45426</v>
      </c>
      <c r="H11" s="2"/>
      <c r="I11" s="2"/>
      <c r="J11" s="5"/>
      <c r="K11" s="2"/>
      <c r="L11" s="5"/>
      <c r="M11" s="10"/>
    </row>
    <row r="12" spans="1:17" ht="14.5">
      <c r="A12" s="1"/>
      <c r="B12" s="1"/>
      <c r="C12" s="1"/>
      <c r="D12" s="1"/>
      <c r="E12" s="2"/>
      <c r="F12" s="46" t="s">
        <v>19</v>
      </c>
      <c r="G12" s="9">
        <v>0.06</v>
      </c>
      <c r="H12" s="2"/>
      <c r="I12" s="2"/>
      <c r="J12" s="5"/>
      <c r="K12" s="52" t="s">
        <v>0</v>
      </c>
      <c r="L12" s="9">
        <f>+XIRR(L18:L22,F18:F22)</f>
        <v>6.0939970612525943E-2</v>
      </c>
      <c r="M12" s="5"/>
      <c r="N12" s="54"/>
      <c r="Q12" s="54"/>
    </row>
    <row r="13" spans="1:17" ht="14.5">
      <c r="A13" s="1"/>
      <c r="B13" s="50">
        <v>45377</v>
      </c>
      <c r="C13" s="1"/>
      <c r="D13" s="1"/>
      <c r="E13" s="2"/>
      <c r="F13" s="7" t="s">
        <v>20</v>
      </c>
      <c r="G13" s="8">
        <v>100</v>
      </c>
      <c r="H13" s="5"/>
      <c r="I13" s="53"/>
      <c r="J13" s="5"/>
      <c r="K13" s="52" t="s">
        <v>16</v>
      </c>
      <c r="L13" s="9">
        <f>+(((1+L12)^(1/2)-1)*2)</f>
        <v>6.0038806054416138E-2</v>
      </c>
      <c r="M13" s="5"/>
      <c r="N13" s="54"/>
      <c r="Q13" s="54"/>
    </row>
    <row r="14" spans="1:17" ht="14.5">
      <c r="A14" s="1"/>
      <c r="B14" s="1"/>
      <c r="C14" s="1"/>
      <c r="D14" s="1"/>
      <c r="E14" s="2"/>
      <c r="F14" s="55" t="s">
        <v>21</v>
      </c>
      <c r="G14" s="45">
        <v>1.0079</v>
      </c>
      <c r="H14" s="5"/>
      <c r="I14" s="54"/>
      <c r="J14" s="5"/>
      <c r="K14" s="52" t="s">
        <v>1</v>
      </c>
      <c r="L14" s="12">
        <f>+SUM(P19:P24)/(365/12)</f>
        <v>21.36077409061614</v>
      </c>
      <c r="M14" s="13"/>
      <c r="N14" s="14"/>
    </row>
    <row r="15" spans="1:17" ht="14.5">
      <c r="A15" s="1"/>
      <c r="B15" s="1"/>
      <c r="C15" s="1"/>
      <c r="D15" s="1"/>
      <c r="E15" s="2"/>
      <c r="F15" s="57" t="s">
        <v>23</v>
      </c>
      <c r="G15" s="51">
        <f>+G13*G14</f>
        <v>100.79</v>
      </c>
      <c r="I15" s="6"/>
      <c r="J15" s="5"/>
      <c r="K15" s="52" t="s">
        <v>14</v>
      </c>
      <c r="L15" s="12">
        <f>+SUM(P19:P24)/(365)</f>
        <v>1.7800645075513453</v>
      </c>
      <c r="M15" s="13"/>
      <c r="N15" s="14"/>
    </row>
    <row r="16" spans="1:17" ht="15" thickBot="1">
      <c r="A16" s="1"/>
      <c r="B16" s="1"/>
      <c r="C16" s="1"/>
      <c r="D16" s="1"/>
      <c r="E16" s="2"/>
      <c r="F16" s="3"/>
      <c r="G16" s="2"/>
      <c r="H16" s="2"/>
      <c r="I16" s="2"/>
      <c r="J16" s="2"/>
      <c r="K16" s="2"/>
      <c r="L16" s="2"/>
      <c r="M16" s="15"/>
      <c r="N16" s="14"/>
    </row>
    <row r="17" spans="1:16" s="23" customFormat="1" ht="28.5" customHeight="1" thickBot="1">
      <c r="A17" s="16"/>
      <c r="B17" s="17"/>
      <c r="C17" s="17" t="s">
        <v>2</v>
      </c>
      <c r="D17" s="17"/>
      <c r="E17" s="18"/>
      <c r="F17" s="19" t="s">
        <v>3</v>
      </c>
      <c r="G17" s="19" t="s">
        <v>4</v>
      </c>
      <c r="H17" s="19" t="s">
        <v>5</v>
      </c>
      <c r="I17" s="19" t="s">
        <v>6</v>
      </c>
      <c r="J17" s="19" t="s">
        <v>7</v>
      </c>
      <c r="K17" s="19" t="s">
        <v>8</v>
      </c>
      <c r="L17" s="20" t="s">
        <v>9</v>
      </c>
      <c r="M17" s="21"/>
      <c r="N17" s="22" t="s">
        <v>10</v>
      </c>
      <c r="O17" s="22" t="s">
        <v>11</v>
      </c>
      <c r="P17" s="22" t="s">
        <v>12</v>
      </c>
    </row>
    <row r="18" spans="1:16" ht="14.5">
      <c r="A18" s="1"/>
      <c r="B18" s="24">
        <f>+D18</f>
        <v>45377</v>
      </c>
      <c r="C18" s="25">
        <f t="shared" ref="C18:C22" si="0">+$G$12</f>
        <v>0.06</v>
      </c>
      <c r="D18" s="24">
        <f>+G10</f>
        <v>45377</v>
      </c>
      <c r="F18" s="26">
        <f>+G11</f>
        <v>45426</v>
      </c>
      <c r="G18" s="47">
        <f>+G13</f>
        <v>100</v>
      </c>
      <c r="H18" s="28"/>
      <c r="I18" s="27"/>
      <c r="J18" s="47"/>
      <c r="K18" s="47">
        <f t="shared" ref="K18:K21" si="1">+G18-J18</f>
        <v>100</v>
      </c>
      <c r="L18" s="58">
        <f>-G18*G14</f>
        <v>-100.79</v>
      </c>
      <c r="M18" s="29"/>
      <c r="N18" s="30"/>
      <c r="O18" s="30"/>
    </row>
    <row r="19" spans="1:16" ht="14.5">
      <c r="A19" s="1"/>
      <c r="B19" s="24">
        <v>45561</v>
      </c>
      <c r="C19" s="25">
        <f t="shared" si="0"/>
        <v>0.06</v>
      </c>
      <c r="D19" s="31">
        <f t="shared" ref="D19" si="2">+B19</f>
        <v>45561</v>
      </c>
      <c r="E19" s="49"/>
      <c r="F19" s="32">
        <f t="shared" ref="F19:F22" si="3">+D19</f>
        <v>45561</v>
      </c>
      <c r="G19" s="47">
        <f>K18</f>
        <v>100</v>
      </c>
      <c r="H19" s="33">
        <f>B19-B13</f>
        <v>184</v>
      </c>
      <c r="I19" s="60">
        <f t="shared" ref="I19:I22" si="4">G19*$G$12*(H19/365)</f>
        <v>3.0246575342465754</v>
      </c>
      <c r="J19" s="47">
        <v>0</v>
      </c>
      <c r="K19" s="47">
        <f t="shared" si="1"/>
        <v>100</v>
      </c>
      <c r="L19" s="58">
        <f t="shared" ref="L19:L22" si="5">+I19+J19</f>
        <v>3.0246575342465754</v>
      </c>
      <c r="M19" s="29"/>
      <c r="N19" s="34">
        <f>+L19/(1+$L$12)^((O19)/365)</f>
        <v>2.9591987027314937</v>
      </c>
      <c r="O19" s="35">
        <f>+F19-$F$18</f>
        <v>135</v>
      </c>
      <c r="P19" s="36">
        <f>+(N19/$N$25)*O19</f>
        <v>3.9636057618165355</v>
      </c>
    </row>
    <row r="20" spans="1:16" ht="14.5">
      <c r="A20" s="1"/>
      <c r="B20" s="24">
        <v>45742</v>
      </c>
      <c r="C20" s="25">
        <f t="shared" si="0"/>
        <v>0.06</v>
      </c>
      <c r="D20" s="31">
        <f>+B20</f>
        <v>45742</v>
      </c>
      <c r="E20" s="49"/>
      <c r="F20" s="32">
        <f t="shared" si="3"/>
        <v>45742</v>
      </c>
      <c r="G20" s="47">
        <f t="shared" ref="G20:G22" si="6">K19</f>
        <v>100</v>
      </c>
      <c r="H20" s="33">
        <f>B20-B19</f>
        <v>181</v>
      </c>
      <c r="I20" s="60">
        <f>G20*$G$12*(H20/365)</f>
        <v>2.9753424657534246</v>
      </c>
      <c r="J20" s="47">
        <v>0</v>
      </c>
      <c r="K20" s="47">
        <f t="shared" si="1"/>
        <v>100</v>
      </c>
      <c r="L20" s="58">
        <f t="shared" si="5"/>
        <v>2.9753424657534246</v>
      </c>
      <c r="M20" s="29"/>
      <c r="N20" s="34">
        <f t="shared" ref="N20:N22" si="7">+L20/(1+$L$12)^((O20)/365)</f>
        <v>2.8267998046931448</v>
      </c>
      <c r="O20" s="35">
        <f>+F20-$F$18</f>
        <v>316</v>
      </c>
      <c r="P20" s="36">
        <f>+(N20/$N$25)*O20</f>
        <v>8.8626722688816741</v>
      </c>
    </row>
    <row r="21" spans="1:16" ht="14.5">
      <c r="A21" s="1"/>
      <c r="B21" s="24">
        <v>45926</v>
      </c>
      <c r="C21" s="25">
        <f t="shared" si="0"/>
        <v>0.06</v>
      </c>
      <c r="D21" s="31">
        <f>+B21</f>
        <v>45926</v>
      </c>
      <c r="E21" s="49"/>
      <c r="F21" s="32">
        <f t="shared" si="3"/>
        <v>45926</v>
      </c>
      <c r="G21" s="47">
        <f t="shared" si="6"/>
        <v>100</v>
      </c>
      <c r="H21" s="33">
        <f>B21-B20</f>
        <v>184</v>
      </c>
      <c r="I21" s="60">
        <f t="shared" si="4"/>
        <v>3.0246575342465754</v>
      </c>
      <c r="J21" s="47">
        <v>0</v>
      </c>
      <c r="K21" s="47">
        <f t="shared" si="1"/>
        <v>100</v>
      </c>
      <c r="L21" s="58">
        <f t="shared" si="5"/>
        <v>3.0246575342465754</v>
      </c>
      <c r="M21" s="29"/>
      <c r="N21" s="34">
        <f t="shared" si="7"/>
        <v>2.789223504344946</v>
      </c>
      <c r="O21" s="35">
        <f>+F21-$F$18</f>
        <v>500</v>
      </c>
      <c r="P21" s="36">
        <f>+(N21/$N$25)*O21</f>
        <v>13.836806743727299</v>
      </c>
    </row>
    <row r="22" spans="1:16" ht="15" thickBot="1">
      <c r="A22" s="1"/>
      <c r="B22" s="24">
        <v>46107</v>
      </c>
      <c r="C22" s="25">
        <f t="shared" si="0"/>
        <v>0.06</v>
      </c>
      <c r="D22" s="31">
        <f>+B22</f>
        <v>46107</v>
      </c>
      <c r="E22" s="49"/>
      <c r="F22" s="32">
        <f t="shared" si="3"/>
        <v>46107</v>
      </c>
      <c r="G22" s="47">
        <f t="shared" si="6"/>
        <v>100</v>
      </c>
      <c r="H22" s="33">
        <f>B22-B21</f>
        <v>181</v>
      </c>
      <c r="I22" s="60">
        <f t="shared" si="4"/>
        <v>2.9753424657534246</v>
      </c>
      <c r="J22" s="47">
        <f>G13</f>
        <v>100</v>
      </c>
      <c r="K22" s="47">
        <f t="shared" ref="K22" si="8">+G22-J22</f>
        <v>0</v>
      </c>
      <c r="L22" s="58">
        <f t="shared" si="5"/>
        <v>102.97534246575343</v>
      </c>
      <c r="M22" s="29"/>
      <c r="N22" s="34">
        <f t="shared" si="7"/>
        <v>92.214778022356668</v>
      </c>
      <c r="O22" s="35">
        <f>+F22-$F$18</f>
        <v>681</v>
      </c>
      <c r="P22" s="36">
        <f>+(N22/$N$25)*O22</f>
        <v>623.06046048181543</v>
      </c>
    </row>
    <row r="23" spans="1:16" ht="14.5" hidden="1">
      <c r="A23" s="1"/>
      <c r="B23" s="24"/>
      <c r="C23" s="25"/>
      <c r="D23" s="31"/>
      <c r="E23" s="49"/>
      <c r="F23" s="32"/>
      <c r="G23" s="47"/>
      <c r="H23" s="33"/>
      <c r="I23" s="60"/>
      <c r="J23" s="47"/>
      <c r="K23" s="47"/>
      <c r="L23" s="58"/>
      <c r="M23" s="29"/>
      <c r="N23" s="34"/>
      <c r="O23" s="35"/>
      <c r="P23" s="36"/>
    </row>
    <row r="24" spans="1:16" ht="15" hidden="1" thickBot="1">
      <c r="A24" s="1"/>
      <c r="B24" s="24"/>
      <c r="C24" s="25"/>
      <c r="D24" s="31"/>
      <c r="E24" s="49"/>
      <c r="F24" s="32"/>
      <c r="G24" s="47"/>
      <c r="H24" s="33"/>
      <c r="I24" s="60"/>
      <c r="J24" s="47"/>
      <c r="K24" s="47"/>
      <c r="L24" s="58"/>
      <c r="M24" s="29"/>
      <c r="N24" s="34"/>
      <c r="O24" s="35"/>
      <c r="P24" s="36"/>
    </row>
    <row r="25" spans="1:16" ht="15" thickBot="1">
      <c r="A25" s="1"/>
      <c r="B25" s="37"/>
      <c r="C25" s="25"/>
      <c r="D25" s="1"/>
      <c r="E25" s="49"/>
      <c r="F25" s="63" t="s">
        <v>13</v>
      </c>
      <c r="G25" s="64"/>
      <c r="H25" s="65"/>
      <c r="I25" s="61">
        <f>SUM(I19:I22)</f>
        <v>12</v>
      </c>
      <c r="J25" s="48">
        <f>SUM(J19:J24)</f>
        <v>100</v>
      </c>
      <c r="K25" s="48"/>
      <c r="L25" s="59">
        <f>SUM(L18:L22)</f>
        <v>11.209999999999994</v>
      </c>
      <c r="M25" s="4"/>
      <c r="N25" s="38">
        <f>SUM(N19:N22)</f>
        <v>100.79000003412625</v>
      </c>
    </row>
    <row r="26" spans="1:16" ht="15" customHeight="1">
      <c r="E26" s="49"/>
    </row>
    <row r="27" spans="1:16" s="42" customFormat="1" ht="37.5" customHeight="1">
      <c r="E27" s="43"/>
      <c r="F27" s="62" t="s">
        <v>15</v>
      </c>
      <c r="G27" s="62"/>
      <c r="H27" s="62"/>
      <c r="I27" s="62"/>
      <c r="J27" s="62"/>
      <c r="K27" s="62"/>
      <c r="L27" s="62"/>
      <c r="M27" s="44"/>
    </row>
    <row r="28" spans="1:16" ht="15" customHeight="1"/>
    <row r="29" spans="1:16" ht="15" customHeight="1">
      <c r="F29" s="54"/>
    </row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sheetProtection algorithmName="SHA-512" hashValue="wycUeRxh28V1wFXiQqi1qdFmQzaqvwiRopN50OIFrwAxZBTLx3A2/CjPZ2TXfzIs9aOwfxeOXYLNz6Y2DOLcng==" saltValue="BWYlKQjQsBX/3YyYJg6YGQ==" spinCount="100000" sheet="1" selectLockedCells="1"/>
  <mergeCells count="2">
    <mergeCell ref="F27:L27"/>
    <mergeCell ref="F25:H25"/>
  </mergeCells>
  <pageMargins left="0.39370078740157483" right="0.39370078740157483" top="0.39370078740157483" bottom="0.39370078740157483" header="0" footer="0"/>
  <pageSetup paperSize="9" scale="5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20 Ad</vt:lpstr>
      <vt:lpstr>'ON Clase 20 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2021-09-15T11:57:40Z</dcterms:created>
  <dcterms:modified xsi:type="dcterms:W3CDTF">2024-05-10T13:43:17Z</dcterms:modified>
</cp:coreProperties>
</file>