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DARUMA PAGOS SA\"/>
    </mc:Choice>
  </mc:AlternateContent>
  <xr:revisionPtr revIDLastSave="0" documentId="13_ncr:1_{D0BF6CFF-F7FE-4426-8F57-4017A34BF67B}" xr6:coauthVersionLast="47" xr6:coauthVersionMax="47" xr10:uidLastSave="{00000000-0000-0000-0000-000000000000}"/>
  <bookViews>
    <workbookView xWindow="-165" yWindow="-165" windowWidth="29130" windowHeight="15930" xr2:uid="{D7FBD7F0-4158-44F8-BAC7-F1D02ACA8CA8}"/>
  </bookViews>
  <sheets>
    <sheet name="ON Allaria+" sheetId="1" r:id="rId1"/>
  </sheets>
  <definedNames>
    <definedName name="_xlnm.Print_Area" localSheetId="0">'ON Allaria+'!$A$4:$Q$19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F20" i="1"/>
  <c r="F24" i="1"/>
  <c r="J21" i="1"/>
  <c r="J19" i="1"/>
  <c r="J25" i="1"/>
  <c r="J23" i="1"/>
  <c r="D23" i="1"/>
  <c r="D22" i="1"/>
  <c r="D21" i="1"/>
  <c r="D20" i="1"/>
  <c r="J38" i="1" l="1"/>
  <c r="F23" i="1"/>
  <c r="D19" i="1"/>
  <c r="F22" i="1"/>
  <c r="D24" i="1"/>
  <c r="D25" i="1"/>
  <c r="F25" i="1" s="1"/>
  <c r="C25" i="1"/>
  <c r="C24" i="1"/>
  <c r="C23" i="1"/>
  <c r="C22" i="1"/>
  <c r="F21" i="1"/>
  <c r="C21" i="1"/>
  <c r="D18" i="1" l="1"/>
  <c r="C20" i="1"/>
  <c r="G17" i="1"/>
  <c r="F19" i="1" l="1"/>
  <c r="C19" i="1"/>
  <c r="F18" i="1"/>
  <c r="C18" i="1"/>
  <c r="K17" i="1"/>
  <c r="G18" i="1" s="1"/>
  <c r="K18" i="1" s="1"/>
  <c r="G19" i="1" s="1"/>
  <c r="I19" i="1" s="1"/>
  <c r="F17" i="1"/>
  <c r="P20" i="1" s="1"/>
  <c r="D17" i="1"/>
  <c r="B17" i="1" s="1"/>
  <c r="C17" i="1"/>
  <c r="P18" i="1" l="1"/>
  <c r="P19" i="1"/>
  <c r="P21" i="1"/>
  <c r="P25" i="1"/>
  <c r="P23" i="1"/>
  <c r="P24" i="1"/>
  <c r="P22" i="1"/>
  <c r="K19" i="1"/>
  <c r="G20" i="1" s="1"/>
  <c r="I20" i="1" s="1"/>
  <c r="L19" i="1"/>
  <c r="I18" i="1"/>
  <c r="L17" i="1"/>
  <c r="K20" i="1" l="1"/>
  <c r="G21" i="1" s="1"/>
  <c r="I21" i="1" s="1"/>
  <c r="L20" i="1"/>
  <c r="L18" i="1"/>
  <c r="L21" i="1" l="1"/>
  <c r="K21" i="1"/>
  <c r="G22" i="1" s="1"/>
  <c r="I22" i="1" s="1"/>
  <c r="K22" i="1" l="1"/>
  <c r="G23" i="1" s="1"/>
  <c r="I23" i="1" s="1"/>
  <c r="L22" i="1"/>
  <c r="K23" i="1" l="1"/>
  <c r="G24" i="1" s="1"/>
  <c r="I24" i="1" s="1"/>
  <c r="L23" i="1" l="1"/>
  <c r="K24" i="1"/>
  <c r="G25" i="1" s="1"/>
  <c r="I25" i="1" s="1"/>
  <c r="L24" i="1"/>
  <c r="K25" i="1" l="1"/>
  <c r="L25" i="1"/>
  <c r="L9" i="1" s="1"/>
  <c r="L10" i="1" s="1"/>
  <c r="O18" i="1" l="1"/>
  <c r="I38" i="1" l="1"/>
  <c r="L38" i="1" l="1"/>
  <c r="O25" i="1" l="1"/>
  <c r="O23" i="1"/>
  <c r="O24" i="1"/>
  <c r="O22" i="1"/>
  <c r="O20" i="1"/>
  <c r="O21" i="1"/>
  <c r="O19" i="1"/>
  <c r="O38" i="1" l="1"/>
  <c r="R25" i="1" s="1"/>
  <c r="R21" i="1" l="1"/>
  <c r="R20" i="1"/>
  <c r="L12" i="1"/>
  <c r="R18" i="1"/>
  <c r="R22" i="1"/>
  <c r="R24" i="1"/>
  <c r="R23" i="1"/>
  <c r="R19" i="1"/>
  <c r="L11" i="1" l="1"/>
</calcChain>
</file>

<file path=xl/sharedStrings.xml><?xml version="1.0" encoding="utf-8"?>
<sst xmlns="http://schemas.openxmlformats.org/spreadsheetml/2006/main" count="23" uniqueCount="23">
  <si>
    <t>VN (AR$)</t>
  </si>
  <si>
    <t>TIR</t>
  </si>
  <si>
    <t>Fecha de Emisión y Liquidación</t>
  </si>
  <si>
    <t>TNA (90 d)</t>
  </si>
  <si>
    <t>Badlar  Proyectada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</si>
  <si>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</si>
  <si>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</si>
  <si>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</si>
  <si>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</si>
  <si>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</si>
  <si>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</si>
  <si>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</si>
  <si>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</si>
  <si>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</si>
  <si>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</si>
  <si>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</si>
  <si>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</si>
  <si>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</si>
  <si>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</si>
  <si>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</si>
  <si>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>Pesos Badlar - 24 meses</t>
  </si>
  <si>
    <t xml:space="preserve">ON PyME CNV Garantizada Daruma Pagos S.A. Serie I 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</si>
  <si>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de emisión que ha tenido a su disposición.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</si>
</sst>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-* #,##0_-;\-* #,##0_-;_-* &quot;-&quot;??_-;_-@_-"/>
    <numFmt numFmtId="173" formatCode="0.0000%"/>
    <numFmt numFmtId="174" formatCode="_ &quot;$&quot;\ * #,##0_ ;_ &quot;$&quot;\ * \-#,##0_ ;_ &quot;$&quot;\ * &quot;-&quot;_ ;_ @_ "/>
    <numFmt numFmtId="175" formatCode="_ &quot;$&quot;\ * #,##0.00_ ;_ &quot;$&quot;\ * \-#,##0.00_ ;_ &quot;$&quot;\ * &quot;-&quot;_ ;_ @_ "/>
  </numFmts>
  <fonts count="15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2" fillId="0" borderId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4" fontId="6" fillId="3" borderId="1" xfId="2" applyNumberFormat="1" applyFont="1" applyFill="1" applyBorder="1" applyAlignment="1" applyProtection="1">
      <alignment horizontal="left"/>
      <protection hidden="1"/>
    </xf>
    <xf numFmtId="166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65" fontId="8" fillId="2" borderId="0" xfId="3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5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4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4" fontId="11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9" fontId="4" fillId="0" borderId="0" xfId="2" applyNumberFormat="1" applyFont="1"/>
    <xf numFmtId="167" fontId="3" fillId="0" borderId="0" xfId="2" applyNumberFormat="1" applyFont="1" applyProtection="1">
      <protection hidden="1"/>
    </xf>
    <xf numFmtId="167" fontId="3" fillId="5" borderId="7" xfId="0" applyNumberFormat="1" applyFont="1" applyFill="1" applyBorder="1" applyProtection="1">
      <protection hidden="1"/>
    </xf>
    <xf numFmtId="168" fontId="3" fillId="5" borderId="0" xfId="2" applyNumberFormat="1" applyFont="1" applyFill="1" applyProtection="1">
      <protection hidden="1"/>
    </xf>
    <xf numFmtId="168" fontId="3" fillId="5" borderId="8" xfId="2" applyNumberFormat="1" applyFont="1" applyFill="1" applyBorder="1" applyAlignment="1" applyProtection="1">
      <alignment horizontal="right" indent="1"/>
      <protection hidden="1"/>
    </xf>
    <xf numFmtId="170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7" fontId="10" fillId="2" borderId="0" xfId="0" applyNumberFormat="1" applyFont="1" applyFill="1" applyProtection="1">
      <protection hidden="1"/>
    </xf>
    <xf numFmtId="167" fontId="3" fillId="5" borderId="10" xfId="0" applyNumberFormat="1" applyFont="1" applyFill="1" applyBorder="1" applyProtection="1">
      <protection hidden="1"/>
    </xf>
    <xf numFmtId="166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4" fillId="0" borderId="0" xfId="0" applyNumberFormat="1" applyFont="1"/>
    <xf numFmtId="167" fontId="10" fillId="0" borderId="0" xfId="2" applyNumberFormat="1" applyFont="1"/>
    <xf numFmtId="168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2" fontId="10" fillId="2" borderId="0" xfId="2" applyNumberFormat="1" applyFont="1" applyFill="1" applyAlignment="1" applyProtection="1">
      <alignment horizontal="right" indent="1"/>
      <protection hidden="1"/>
    </xf>
    <xf numFmtId="166" fontId="4" fillId="0" borderId="13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2" fontId="3" fillId="5" borderId="0" xfId="6" applyNumberFormat="1" applyFont="1" applyFill="1" applyAlignment="1" applyProtection="1">
      <alignment horizontal="right" indent="1"/>
      <protection hidden="1"/>
    </xf>
    <xf numFmtId="173" fontId="4" fillId="0" borderId="0" xfId="2" applyNumberFormat="1" applyFont="1"/>
    <xf numFmtId="174" fontId="3" fillId="5" borderId="0" xfId="2" applyNumberFormat="1" applyFont="1" applyFill="1" applyProtection="1">
      <protection hidden="1"/>
    </xf>
    <xf numFmtId="43" fontId="3" fillId="0" borderId="0" xfId="6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5" fillId="0" borderId="3" xfId="2" applyFont="1" applyBorder="1" applyAlignment="1" applyProtection="1">
      <alignment horizontal="center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1" fillId="6" borderId="12" xfId="4" applyFont="1" applyFill="1" applyBorder="1" applyAlignment="1" applyProtection="1">
      <alignment horizontal="center" vertical="center" wrapText="1"/>
      <protection hidden="1"/>
    </xf>
    <xf numFmtId="175" fontId="3" fillId="5" borderId="0" xfId="2" applyNumberFormat="1" applyFont="1" applyFill="1" applyProtection="1">
      <protection hidden="1"/>
    </xf>
    <xf numFmtId="175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75" fontId="3" fillId="5" borderId="9" xfId="2" applyNumberFormat="1" applyFont="1" applyFill="1" applyBorder="1" applyProtection="1">
      <protection hidden="1"/>
    </xf>
    <xf numFmtId="175" fontId="1" fillId="6" borderId="6" xfId="4" applyNumberFormat="1" applyFont="1" applyFill="1" applyBorder="1" applyAlignment="1" applyProtection="1">
      <alignment horizontal="center" vertical="center" wrapText="1"/>
      <protection hidden="1"/>
    </xf>
    <xf numFmtId="173" fontId="7" fillId="4" borderId="1" xfId="1" applyNumberFormat="1" applyFont="1" applyFill="1" applyBorder="1" applyProtection="1">
      <protection locked="0" hidden="1"/>
    </xf>
  </cellXfs>
  <cellStyles count="7">
    <cellStyle name="Millares" xfId="6" builtinId="3"/>
    <cellStyle name="Millares 2" xfId="3" xr:uid="{FF5C690F-CF93-41F9-8228-E4383B53F847}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933049</xdr:colOff>
      <xdr:row>1</xdr:row>
      <xdr:rowOff>74585</xdr:rowOff>
    </xdr:from>
    <xdr:to>
      <xdr:col>11</xdr:col>
      <xdr:colOff>1436459</xdr:colOff>
      <xdr:row>3</xdr:row>
      <xdr:rowOff>364177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73052-212A-3F15-BD0B-C284892E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7549" y="256014"/>
          <a:ext cx="1942593" cy="652449"/>
        </a:xfrm>
        <a:prstGeom prst="rect">
          <a:avLst/>
        </a:prstGeom>
      </xdr:spPr>
    </xdr:pic>
    <xdr:clientData/>
  </xdr:twoCellAnchor>
  <xdr:twoCellAnchor editAs="oneCell">
    <xdr:from>
      <xdr:col>5</xdr:col>
      <xdr:colOff>18142</xdr:colOff>
      <xdr:row>1</xdr:row>
      <xdr:rowOff>18143</xdr:rowOff>
    </xdr:from>
    <xdr:to>
      <xdr:col>5</xdr:col>
      <xdr:colOff>1744889</xdr:colOff>
      <xdr:row>3</xdr:row>
      <xdr:rowOff>151242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D919B0-7609-BCF1-108A-BC38B2110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5285" y="199572"/>
          <a:ext cx="1723572" cy="495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C71B-116C-481B-8657-88403DABE26B}">
  <sheetPr>
    <pageSetUpPr fitToPage="1"/>
  </sheetPr>
  <dimension ref="A1:AJ57"/>
  <sheetViews>
    <sheetView showGridLines="0" tabSelected="1" topLeftCell="E1" zoomScale="80" zoomScaleNormal="80" workbookViewId="0">
      <selection activeCell="G9" sqref="G9"/>
    </sheetView>
  </sheetViews>
  <sheetFormatPr baseColWidth="10" defaultColWidth="16.1796875" defaultRowHeight="15" customHeight="1" zeroHeight="1" outlineLevelCol="1"/>
  <cols>
    <col min="1" max="1" width="3.26953125" style="5" hidden="1" customWidth="1"/>
    <col min="2" max="2" width="37.7265625" style="5" hidden="1" customWidth="1"/>
    <col min="3" max="3" width="15.81640625" style="5" hidden="1" customWidth="1"/>
    <col min="4" max="4" width="38.7265625" style="5" hidden="1" customWidth="1"/>
    <col min="5" max="5" width="26.54296875" style="53" customWidth="1"/>
    <col min="6" max="6" width="38.81640625" style="54" bestFit="1" customWidth="1"/>
    <col min="7" max="7" width="17.7265625" style="53" bestFit="1" customWidth="1"/>
    <col min="8" max="8" width="13.54296875" style="53" bestFit="1" customWidth="1"/>
    <col min="9" max="9" width="22.08984375" style="53" bestFit="1" customWidth="1"/>
    <col min="10" max="10" width="21" style="53" bestFit="1" customWidth="1"/>
    <col min="11" max="11" width="20.7265625" style="53" bestFit="1" customWidth="1"/>
    <col min="12" max="12" width="22.08984375" style="53" bestFit="1" customWidth="1"/>
    <col min="13" max="13" width="34.7265625" style="53" customWidth="1"/>
    <col min="14" max="14" width="16.1796875" style="19" customWidth="1"/>
    <col min="15" max="18" width="16.1796875" style="5" hidden="1" customWidth="1"/>
    <col min="19" max="36" width="16.1796875" style="5" customWidth="1"/>
    <col min="37" max="16384" width="16.1796875" style="5" outlineLevel="1"/>
  </cols>
  <sheetData>
    <row r="1" spans="2:19" ht="14.5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 ht="14.5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 ht="14.5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 ht="14.5">
      <c r="E5" s="1"/>
      <c r="F5" s="7" t="s">
        <v>21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 ht="14.5">
      <c r="E6" s="1"/>
      <c r="F6" s="7" t="s">
        <v>20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 ht="14.5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 ht="14.5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 ht="14.5">
      <c r="E9" s="1"/>
      <c r="F9" s="8" t="s">
        <v>0</v>
      </c>
      <c r="G9" s="9">
        <v>10000</v>
      </c>
      <c r="H9" s="1"/>
      <c r="I9" s="1"/>
      <c r="J9" s="67" t="s">
        <v>1</v>
      </c>
      <c r="K9" s="67"/>
      <c r="L9" s="10">
        <f>+XIRR(L17:L25,F17:F25)</f>
        <v>0.98883208036422743</v>
      </c>
      <c r="M9" s="55"/>
      <c r="N9" s="11"/>
      <c r="O9" s="4"/>
      <c r="P9" s="4"/>
      <c r="Q9" s="4"/>
      <c r="R9" s="4"/>
      <c r="S9" s="4"/>
    </row>
    <row r="10" spans="2:19" ht="14.5">
      <c r="E10" s="1"/>
      <c r="F10" s="8" t="s">
        <v>2</v>
      </c>
      <c r="G10" s="12">
        <v>45376</v>
      </c>
      <c r="H10" s="1"/>
      <c r="I10" s="1"/>
      <c r="J10" s="67" t="s">
        <v>3</v>
      </c>
      <c r="K10" s="67"/>
      <c r="L10" s="10">
        <f>+NOMINAL(L9,4)</f>
        <v>0.75017402472281969</v>
      </c>
      <c r="M10" s="55"/>
      <c r="N10" s="13"/>
      <c r="O10" s="4"/>
      <c r="P10" s="4"/>
      <c r="Q10" s="4"/>
      <c r="R10" s="4"/>
      <c r="S10" s="4"/>
    </row>
    <row r="11" spans="2:19" ht="14.5">
      <c r="E11" s="1"/>
      <c r="F11" s="8" t="s">
        <v>4</v>
      </c>
      <c r="G11" s="76">
        <v>0.71062499999999995</v>
      </c>
      <c r="H11" s="1"/>
      <c r="I11" s="1"/>
      <c r="J11" s="67" t="s">
        <v>5</v>
      </c>
      <c r="K11" s="67"/>
      <c r="L11" s="15">
        <f>+SUM(R18:R25)/(365/12)</f>
        <v>10.367739534405199</v>
      </c>
      <c r="M11" s="56"/>
      <c r="N11" s="13"/>
      <c r="O11" s="4"/>
      <c r="P11" s="4"/>
      <c r="Q11" s="4"/>
      <c r="R11" s="4"/>
      <c r="S11" s="4"/>
    </row>
    <row r="12" spans="2:19" ht="14.5">
      <c r="E12" s="1"/>
      <c r="F12" s="8" t="s">
        <v>6</v>
      </c>
      <c r="G12" s="14">
        <v>0.04</v>
      </c>
      <c r="H12" s="16"/>
      <c r="I12" s="6"/>
      <c r="J12" s="67" t="s">
        <v>7</v>
      </c>
      <c r="K12" s="67"/>
      <c r="L12" s="10">
        <f>+O38/G17</f>
        <v>0.99999999770640735</v>
      </c>
      <c r="M12" s="55"/>
      <c r="N12" s="17"/>
      <c r="O12" s="18"/>
      <c r="P12" s="4"/>
      <c r="Q12" s="4"/>
      <c r="R12" s="4"/>
      <c r="S12" s="4"/>
    </row>
    <row r="13" spans="2:19" ht="14.5">
      <c r="E13" s="1"/>
      <c r="F13" s="16"/>
      <c r="G13" s="16"/>
      <c r="H13" s="16"/>
      <c r="I13" s="6"/>
      <c r="J13" s="68"/>
      <c r="K13" s="68"/>
      <c r="L13" s="6"/>
      <c r="M13" s="57"/>
      <c r="N13" s="17"/>
      <c r="O13" s="18"/>
      <c r="P13" s="4"/>
      <c r="Q13" s="4"/>
      <c r="R13" s="4"/>
      <c r="S13" s="4"/>
    </row>
    <row r="14" spans="2:19" s="19" customFormat="1" ht="14.5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8</v>
      </c>
      <c r="D16" s="26"/>
      <c r="E16" s="27"/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9" t="s">
        <v>15</v>
      </c>
      <c r="M16" s="58"/>
      <c r="N16" s="30"/>
      <c r="O16" s="31" t="s">
        <v>16</v>
      </c>
      <c r="P16" s="31" t="s">
        <v>17</v>
      </c>
      <c r="Q16" s="32"/>
      <c r="R16" s="31" t="s">
        <v>18</v>
      </c>
      <c r="S16" s="33"/>
    </row>
    <row r="17" spans="2:19" ht="14.5">
      <c r="B17" s="35">
        <f>+D17</f>
        <v>45376</v>
      </c>
      <c r="C17" s="63">
        <f>+$G$11+$G$12</f>
        <v>0.75062499999999999</v>
      </c>
      <c r="D17" s="35">
        <f>+G10</f>
        <v>45376</v>
      </c>
      <c r="E17" s="37"/>
      <c r="F17" s="38">
        <f>+G10</f>
        <v>45376</v>
      </c>
      <c r="G17" s="64">
        <f>G9</f>
        <v>10000</v>
      </c>
      <c r="H17" s="40"/>
      <c r="I17" s="39"/>
      <c r="J17" s="64"/>
      <c r="K17" s="64">
        <f t="shared" ref="K17:K18" si="0">+G17-J17</f>
        <v>10000</v>
      </c>
      <c r="L17" s="74">
        <f>-G17</f>
        <v>-10000</v>
      </c>
      <c r="M17" s="59"/>
      <c r="N17" s="41"/>
      <c r="O17" s="42"/>
      <c r="P17" s="42"/>
      <c r="Q17" s="43"/>
      <c r="R17" s="43"/>
      <c r="S17" s="4"/>
    </row>
    <row r="18" spans="2:19" ht="14.5">
      <c r="B18" s="35">
        <v>45468</v>
      </c>
      <c r="C18" s="63">
        <f>+$G$11+$G$12</f>
        <v>0.75062499999999999</v>
      </c>
      <c r="D18" s="44">
        <f>+B18</f>
        <v>45468</v>
      </c>
      <c r="E18" s="65"/>
      <c r="F18" s="45">
        <f>+D18</f>
        <v>45468</v>
      </c>
      <c r="G18" s="64">
        <f t="shared" ref="G18" si="1">+K17</f>
        <v>10000</v>
      </c>
      <c r="H18" s="62">
        <f>+B18-B17</f>
        <v>92</v>
      </c>
      <c r="I18" s="72">
        <f t="shared" ref="I18:I25" si="2">+G18*($G$11+$G$12)*(H18)/365</f>
        <v>1891.986301369863</v>
      </c>
      <c r="J18" s="64"/>
      <c r="K18" s="64">
        <f t="shared" si="0"/>
        <v>10000</v>
      </c>
      <c r="L18" s="74">
        <f>+I18+J18</f>
        <v>1891.986301369863</v>
      </c>
      <c r="M18" s="59"/>
      <c r="N18" s="41"/>
      <c r="O18" s="46">
        <f>+L18/(1+$L$9)^((P18)/365)</f>
        <v>1590.9440279083731</v>
      </c>
      <c r="P18" s="47">
        <f t="shared" ref="P18:P25" si="3">+F18-$F$17</f>
        <v>92</v>
      </c>
      <c r="Q18" s="43"/>
      <c r="R18" s="48">
        <f t="shared" ref="R18:R25" si="4">+(O18/$O$38)*P18</f>
        <v>14.636685090327626</v>
      </c>
      <c r="S18" s="4"/>
    </row>
    <row r="19" spans="2:19" ht="14.5">
      <c r="B19" s="35">
        <v>45560</v>
      </c>
      <c r="C19" s="63">
        <f t="shared" ref="C19:C24" si="5">+$G$11+$G$12</f>
        <v>0.75062499999999999</v>
      </c>
      <c r="D19" s="44">
        <f t="shared" ref="D19:D25" si="6">+B19</f>
        <v>45560</v>
      </c>
      <c r="E19" s="65"/>
      <c r="F19" s="45">
        <f t="shared" ref="F19" si="7">+D19</f>
        <v>45560</v>
      </c>
      <c r="G19" s="64">
        <f t="shared" ref="G19:G25" si="8">+K18</f>
        <v>10000</v>
      </c>
      <c r="H19" s="62">
        <f>+B19-B18</f>
        <v>92</v>
      </c>
      <c r="I19" s="72">
        <f t="shared" si="2"/>
        <v>1891.986301369863</v>
      </c>
      <c r="J19" s="64">
        <f>G9*0.25</f>
        <v>2500</v>
      </c>
      <c r="K19" s="64">
        <f t="shared" ref="K19:K25" si="9">+G19-J19</f>
        <v>7500</v>
      </c>
      <c r="L19" s="74">
        <f t="shared" ref="L19:L25" si="10">+I19+J19</f>
        <v>4391.9863013698632</v>
      </c>
      <c r="M19" s="59"/>
      <c r="N19" s="41"/>
      <c r="O19" s="46">
        <f t="shared" ref="O19:O25" si="11">+L19/(1+$L$9)^((P19)/365)</f>
        <v>3105.523378735596</v>
      </c>
      <c r="P19" s="47">
        <f t="shared" si="3"/>
        <v>184</v>
      </c>
      <c r="Q19" s="43"/>
      <c r="R19" s="48">
        <f t="shared" si="4"/>
        <v>57.141630299794585</v>
      </c>
      <c r="S19" s="4"/>
    </row>
    <row r="20" spans="2:19" ht="14.5">
      <c r="B20" s="35">
        <v>45651</v>
      </c>
      <c r="C20" s="63">
        <f t="shared" si="5"/>
        <v>0.75062499999999999</v>
      </c>
      <c r="D20" s="44">
        <f>+B20</f>
        <v>45651</v>
      </c>
      <c r="E20" s="65"/>
      <c r="F20" s="45">
        <f>+D20+1</f>
        <v>45652</v>
      </c>
      <c r="G20" s="64">
        <f t="shared" si="8"/>
        <v>7500</v>
      </c>
      <c r="H20" s="62">
        <f>+B20-B19</f>
        <v>91</v>
      </c>
      <c r="I20" s="72">
        <f t="shared" si="2"/>
        <v>1403.5659246575342</v>
      </c>
      <c r="J20" s="64"/>
      <c r="K20" s="64">
        <f>+G20-J20</f>
        <v>7500</v>
      </c>
      <c r="L20" s="74">
        <f>+I20+J20</f>
        <v>1403.5659246575342</v>
      </c>
      <c r="M20" s="59"/>
      <c r="N20" s="41"/>
      <c r="O20" s="46">
        <f t="shared" si="11"/>
        <v>834.5330778484032</v>
      </c>
      <c r="P20" s="47">
        <f t="shared" si="3"/>
        <v>276</v>
      </c>
      <c r="Q20" s="43"/>
      <c r="R20" s="48">
        <f t="shared" si="4"/>
        <v>23.033113001444505</v>
      </c>
      <c r="S20" s="4"/>
    </row>
    <row r="21" spans="2:19" ht="14.5">
      <c r="B21" s="35">
        <v>45741</v>
      </c>
      <c r="C21" s="63">
        <f>+$G$11+$G$12</f>
        <v>0.75062499999999999</v>
      </c>
      <c r="D21" s="44">
        <f>+B21</f>
        <v>45741</v>
      </c>
      <c r="E21" s="65"/>
      <c r="F21" s="45">
        <f>+D21</f>
        <v>45741</v>
      </c>
      <c r="G21" s="64">
        <f t="shared" si="8"/>
        <v>7500</v>
      </c>
      <c r="H21" s="62">
        <f>+B21-B20</f>
        <v>90</v>
      </c>
      <c r="I21" s="72">
        <f t="shared" si="2"/>
        <v>1388.1421232876712</v>
      </c>
      <c r="J21" s="64">
        <f>G9*0.25</f>
        <v>2500</v>
      </c>
      <c r="K21" s="64">
        <f t="shared" si="9"/>
        <v>5000</v>
      </c>
      <c r="L21" s="74">
        <f t="shared" si="10"/>
        <v>3888.142123287671</v>
      </c>
      <c r="M21" s="59"/>
      <c r="N21" s="41"/>
      <c r="O21" s="46">
        <f t="shared" si="11"/>
        <v>1954.9876340367614</v>
      </c>
      <c r="P21" s="47">
        <f t="shared" si="3"/>
        <v>365</v>
      </c>
      <c r="Q21" s="43"/>
      <c r="R21" s="48">
        <f t="shared" si="4"/>
        <v>71.357048806005793</v>
      </c>
      <c r="S21" s="4"/>
    </row>
    <row r="22" spans="2:19" ht="14.5">
      <c r="B22" s="35">
        <v>45833</v>
      </c>
      <c r="C22" s="63">
        <f>+$G$11+$G$12</f>
        <v>0.75062499999999999</v>
      </c>
      <c r="D22" s="44">
        <f>+B22</f>
        <v>45833</v>
      </c>
      <c r="E22" s="65"/>
      <c r="F22" s="45">
        <f>+D22</f>
        <v>45833</v>
      </c>
      <c r="G22" s="64">
        <f t="shared" si="8"/>
        <v>5000</v>
      </c>
      <c r="H22" s="62">
        <f>+B22-B21</f>
        <v>92</v>
      </c>
      <c r="I22" s="72">
        <f t="shared" si="2"/>
        <v>945.99315068493149</v>
      </c>
      <c r="J22" s="64"/>
      <c r="K22" s="64">
        <f>+G22-J22</f>
        <v>5000</v>
      </c>
      <c r="L22" s="74">
        <f>+I22+J22</f>
        <v>945.99315068493149</v>
      </c>
      <c r="M22" s="59"/>
      <c r="N22" s="41"/>
      <c r="O22" s="46">
        <f t="shared" si="11"/>
        <v>399.96942014758059</v>
      </c>
      <c r="P22" s="47">
        <f t="shared" si="3"/>
        <v>457</v>
      </c>
      <c r="Q22" s="43"/>
      <c r="R22" s="48">
        <f t="shared" si="4"/>
        <v>18.2786025426681</v>
      </c>
      <c r="S22" s="4"/>
    </row>
    <row r="23" spans="2:19" ht="14.5">
      <c r="B23" s="35">
        <v>45925</v>
      </c>
      <c r="C23" s="63">
        <f t="shared" si="5"/>
        <v>0.75062499999999999</v>
      </c>
      <c r="D23" s="44">
        <f>+B23</f>
        <v>45925</v>
      </c>
      <c r="E23" s="65"/>
      <c r="F23" s="45">
        <f t="shared" ref="F23:F24" si="12">+D23</f>
        <v>45925</v>
      </c>
      <c r="G23" s="64">
        <f t="shared" si="8"/>
        <v>5000</v>
      </c>
      <c r="H23" s="62">
        <f>+B23-B22</f>
        <v>92</v>
      </c>
      <c r="I23" s="72">
        <f t="shared" si="2"/>
        <v>945.99315068493149</v>
      </c>
      <c r="J23" s="64">
        <f>G9*0.25</f>
        <v>2500</v>
      </c>
      <c r="K23" s="64">
        <f t="shared" si="9"/>
        <v>2500</v>
      </c>
      <c r="L23" s="74">
        <f t="shared" si="10"/>
        <v>3445.9931506849316</v>
      </c>
      <c r="M23" s="59"/>
      <c r="N23" s="41"/>
      <c r="O23" s="46">
        <f t="shared" si="11"/>
        <v>1225.1524120862457</v>
      </c>
      <c r="P23" s="47">
        <f t="shared" si="3"/>
        <v>549</v>
      </c>
      <c r="Q23" s="43"/>
      <c r="R23" s="48">
        <f t="shared" si="4"/>
        <v>67.260867577803921</v>
      </c>
      <c r="S23" s="4"/>
    </row>
    <row r="24" spans="2:19" ht="14.5">
      <c r="B24" s="35">
        <v>46016</v>
      </c>
      <c r="C24" s="63">
        <f t="shared" si="5"/>
        <v>0.75062499999999999</v>
      </c>
      <c r="D24" s="44">
        <f t="shared" si="6"/>
        <v>46016</v>
      </c>
      <c r="E24" s="65"/>
      <c r="F24" s="45">
        <f>+D24+1</f>
        <v>46017</v>
      </c>
      <c r="G24" s="64">
        <f t="shared" si="8"/>
        <v>2500</v>
      </c>
      <c r="H24" s="62">
        <f>+B24-B23</f>
        <v>91</v>
      </c>
      <c r="I24" s="72">
        <f t="shared" si="2"/>
        <v>467.85530821917808</v>
      </c>
      <c r="J24" s="64"/>
      <c r="K24" s="64">
        <f t="shared" si="9"/>
        <v>2500</v>
      </c>
      <c r="L24" s="74">
        <f t="shared" si="10"/>
        <v>467.85530821917808</v>
      </c>
      <c r="M24" s="59"/>
      <c r="N24" s="41"/>
      <c r="O24" s="46">
        <f t="shared" si="11"/>
        <v>139.86987406457661</v>
      </c>
      <c r="P24" s="47">
        <f t="shared" si="3"/>
        <v>641</v>
      </c>
      <c r="Q24" s="43"/>
      <c r="R24" s="48">
        <f t="shared" si="4"/>
        <v>8.9656589481029307</v>
      </c>
      <c r="S24" s="4"/>
    </row>
    <row r="25" spans="2:19" thickBot="1">
      <c r="B25" s="35">
        <v>46106</v>
      </c>
      <c r="C25" s="63">
        <f>+$G$11+$G$12</f>
        <v>0.75062499999999999</v>
      </c>
      <c r="D25" s="44">
        <f t="shared" si="6"/>
        <v>46106</v>
      </c>
      <c r="E25" s="65"/>
      <c r="F25" s="45">
        <f>+D25</f>
        <v>46106</v>
      </c>
      <c r="G25" s="64">
        <f t="shared" si="8"/>
        <v>2500</v>
      </c>
      <c r="H25" s="62">
        <f>+D25-B24</f>
        <v>90</v>
      </c>
      <c r="I25" s="72">
        <f t="shared" si="2"/>
        <v>462.71404109589042</v>
      </c>
      <c r="J25" s="64">
        <f>G9*0.25</f>
        <v>2500</v>
      </c>
      <c r="K25" s="64">
        <f t="shared" si="9"/>
        <v>0</v>
      </c>
      <c r="L25" s="74">
        <f t="shared" si="10"/>
        <v>2962.7140410958905</v>
      </c>
      <c r="M25" s="59"/>
      <c r="N25" s="41"/>
      <c r="O25" s="46">
        <f t="shared" si="11"/>
        <v>749.02015223653689</v>
      </c>
      <c r="P25" s="47">
        <f t="shared" si="3"/>
        <v>730</v>
      </c>
      <c r="Q25" s="43"/>
      <c r="R25" s="48">
        <f t="shared" si="4"/>
        <v>54.678471238677332</v>
      </c>
      <c r="S25" s="4"/>
    </row>
    <row r="26" spans="2:19" ht="14.5" hidden="1">
      <c r="B26" s="35"/>
      <c r="C26" s="63"/>
      <c r="D26" s="44"/>
      <c r="E26" s="37"/>
      <c r="F26" s="45"/>
      <c r="G26" s="39"/>
      <c r="H26" s="62"/>
      <c r="I26" s="72"/>
      <c r="J26" s="39"/>
      <c r="K26" s="39"/>
      <c r="L26" s="74"/>
      <c r="M26" s="59"/>
      <c r="N26" s="41"/>
      <c r="O26" s="46"/>
      <c r="P26" s="47"/>
      <c r="Q26" s="43"/>
      <c r="R26" s="48"/>
      <c r="S26" s="4"/>
    </row>
    <row r="27" spans="2:19" ht="14.5" hidden="1">
      <c r="B27" s="35"/>
      <c r="C27" s="63"/>
      <c r="D27" s="44"/>
      <c r="E27" s="37"/>
      <c r="F27" s="45"/>
      <c r="G27" s="39"/>
      <c r="H27" s="62"/>
      <c r="I27" s="72"/>
      <c r="J27" s="39"/>
      <c r="K27" s="39"/>
      <c r="L27" s="74"/>
      <c r="M27" s="59"/>
      <c r="N27" s="41"/>
      <c r="O27" s="46"/>
      <c r="P27" s="47"/>
      <c r="Q27" s="43"/>
      <c r="R27" s="48"/>
      <c r="S27" s="4"/>
    </row>
    <row r="28" spans="2:19" ht="14.5" hidden="1">
      <c r="B28" s="35"/>
      <c r="C28" s="63"/>
      <c r="D28" s="44"/>
      <c r="E28" s="37"/>
      <c r="F28" s="45"/>
      <c r="G28" s="39"/>
      <c r="H28" s="62"/>
      <c r="I28" s="72"/>
      <c r="J28" s="39"/>
      <c r="K28" s="39"/>
      <c r="L28" s="74"/>
      <c r="M28" s="59"/>
      <c r="N28" s="41"/>
      <c r="O28" s="46"/>
      <c r="P28" s="47"/>
      <c r="Q28" s="43"/>
      <c r="R28" s="48"/>
      <c r="S28" s="4"/>
    </row>
    <row r="29" spans="2:19" ht="14.5" hidden="1">
      <c r="B29" s="35"/>
      <c r="C29" s="63"/>
      <c r="D29" s="44"/>
      <c r="E29" s="37"/>
      <c r="F29" s="45"/>
      <c r="G29" s="39"/>
      <c r="H29" s="62"/>
      <c r="I29" s="72"/>
      <c r="J29" s="39"/>
      <c r="K29" s="39"/>
      <c r="L29" s="74"/>
      <c r="M29" s="59"/>
      <c r="N29" s="41"/>
      <c r="O29" s="46"/>
      <c r="P29" s="47"/>
      <c r="Q29" s="43"/>
      <c r="R29" s="48"/>
      <c r="S29" s="4"/>
    </row>
    <row r="30" spans="2:19" ht="14.5" hidden="1">
      <c r="B30" s="35"/>
      <c r="C30" s="63"/>
      <c r="D30" s="44"/>
      <c r="E30" s="37"/>
      <c r="F30" s="45"/>
      <c r="G30" s="39"/>
      <c r="H30" s="62"/>
      <c r="I30" s="72"/>
      <c r="J30" s="39"/>
      <c r="K30" s="39"/>
      <c r="L30" s="74"/>
      <c r="M30" s="59"/>
      <c r="N30" s="41"/>
      <c r="O30" s="46"/>
      <c r="P30" s="47"/>
      <c r="Q30" s="43"/>
      <c r="R30" s="48"/>
      <c r="S30" s="4"/>
    </row>
    <row r="31" spans="2:19" ht="14.5" hidden="1">
      <c r="B31" s="35"/>
      <c r="C31" s="63"/>
      <c r="D31" s="44"/>
      <c r="E31" s="37"/>
      <c r="F31" s="45"/>
      <c r="G31" s="39"/>
      <c r="H31" s="62"/>
      <c r="I31" s="72"/>
      <c r="J31" s="39"/>
      <c r="K31" s="39"/>
      <c r="L31" s="74"/>
      <c r="M31" s="59"/>
      <c r="N31" s="41"/>
      <c r="O31" s="46"/>
      <c r="P31" s="47"/>
      <c r="Q31" s="43"/>
      <c r="R31" s="48"/>
      <c r="S31" s="4"/>
    </row>
    <row r="32" spans="2:19" ht="14.5" hidden="1">
      <c r="B32" s="35"/>
      <c r="C32" s="63"/>
      <c r="D32" s="44"/>
      <c r="E32" s="37"/>
      <c r="F32" s="45"/>
      <c r="G32" s="39"/>
      <c r="H32" s="62"/>
      <c r="I32" s="72"/>
      <c r="J32" s="39"/>
      <c r="K32" s="39"/>
      <c r="L32" s="74"/>
      <c r="M32" s="59"/>
      <c r="N32" s="41"/>
      <c r="O32" s="46"/>
      <c r="P32" s="47"/>
      <c r="Q32" s="43"/>
      <c r="R32" s="48"/>
      <c r="S32" s="4"/>
    </row>
    <row r="33" spans="2:19" ht="14.5" hidden="1">
      <c r="B33" s="35"/>
      <c r="C33" s="63"/>
      <c r="D33" s="44"/>
      <c r="E33" s="37"/>
      <c r="F33" s="45"/>
      <c r="G33" s="39"/>
      <c r="H33" s="62"/>
      <c r="I33" s="72"/>
      <c r="J33" s="39"/>
      <c r="K33" s="39"/>
      <c r="L33" s="74"/>
      <c r="M33" s="59"/>
      <c r="N33" s="41"/>
      <c r="O33" s="46"/>
      <c r="P33" s="47"/>
      <c r="Q33" s="43"/>
      <c r="R33" s="48"/>
      <c r="S33" s="4"/>
    </row>
    <row r="34" spans="2:19" ht="14.5" hidden="1">
      <c r="B34" s="35"/>
      <c r="C34" s="63"/>
      <c r="D34" s="44"/>
      <c r="E34" s="37"/>
      <c r="F34" s="45"/>
      <c r="G34" s="39"/>
      <c r="H34" s="62"/>
      <c r="I34" s="72"/>
      <c r="J34" s="39"/>
      <c r="K34" s="39"/>
      <c r="L34" s="74"/>
      <c r="M34" s="59"/>
      <c r="N34" s="41"/>
      <c r="O34" s="46"/>
      <c r="P34" s="47"/>
      <c r="Q34" s="43"/>
      <c r="R34" s="48"/>
      <c r="S34" s="4"/>
    </row>
    <row r="35" spans="2:19" ht="14.5" hidden="1">
      <c r="B35" s="35"/>
      <c r="C35" s="63"/>
      <c r="D35" s="44"/>
      <c r="E35" s="37"/>
      <c r="F35" s="45"/>
      <c r="G35" s="39"/>
      <c r="H35" s="62"/>
      <c r="I35" s="72"/>
      <c r="J35" s="39"/>
      <c r="K35" s="39"/>
      <c r="L35" s="74"/>
      <c r="M35" s="59"/>
      <c r="N35" s="41"/>
      <c r="O35" s="46"/>
      <c r="P35" s="47"/>
      <c r="Q35" s="43"/>
      <c r="R35" s="48"/>
      <c r="S35" s="4"/>
    </row>
    <row r="36" spans="2:19" ht="14.5" hidden="1">
      <c r="B36" s="35"/>
      <c r="C36" s="63"/>
      <c r="D36" s="44"/>
      <c r="E36" s="37"/>
      <c r="F36" s="45"/>
      <c r="G36" s="39"/>
      <c r="H36" s="62"/>
      <c r="I36" s="72"/>
      <c r="J36" s="39"/>
      <c r="K36" s="39"/>
      <c r="L36" s="74"/>
      <c r="M36" s="59"/>
      <c r="N36" s="41"/>
      <c r="O36" s="46"/>
      <c r="P36" s="47"/>
      <c r="Q36" s="43"/>
      <c r="R36" s="48"/>
      <c r="S36" s="4"/>
    </row>
    <row r="37" spans="2:19" hidden="1" thickBot="1">
      <c r="B37" s="35"/>
      <c r="C37" s="63"/>
      <c r="D37" s="44"/>
      <c r="E37" s="37"/>
      <c r="F37" s="45"/>
      <c r="G37" s="39"/>
      <c r="H37" s="62"/>
      <c r="I37" s="72"/>
      <c r="J37" s="39"/>
      <c r="K37" s="39"/>
      <c r="L37" s="74"/>
      <c r="M37" s="59"/>
      <c r="N37" s="41"/>
      <c r="O37" s="46"/>
      <c r="P37" s="47"/>
      <c r="Q37" s="43"/>
      <c r="R37" s="48"/>
      <c r="S37" s="4"/>
    </row>
    <row r="38" spans="2:19" thickBot="1">
      <c r="B38" s="49"/>
      <c r="C38" s="36"/>
      <c r="D38" s="49"/>
      <c r="E38" s="1"/>
      <c r="F38" s="69" t="s">
        <v>19</v>
      </c>
      <c r="G38" s="70"/>
      <c r="H38" s="71"/>
      <c r="I38" s="73">
        <f>SUM(I18:I37)</f>
        <v>9398.2363013698632</v>
      </c>
      <c r="J38" s="50">
        <f>SUM(J18:J37)</f>
        <v>10000</v>
      </c>
      <c r="K38" s="50"/>
      <c r="L38" s="75">
        <f>SUM(L17:L37)</f>
        <v>9398.2363013698632</v>
      </c>
      <c r="M38" s="60"/>
      <c r="N38" s="51"/>
      <c r="O38" s="52">
        <f>SUM(O18:O25)</f>
        <v>9999.9999770640734</v>
      </c>
      <c r="P38" s="43"/>
      <c r="Q38" s="43"/>
      <c r="R38" s="43"/>
      <c r="S38" s="4"/>
    </row>
    <row r="39" spans="2:19" ht="14.5">
      <c r="E39" s="1"/>
      <c r="F39" s="2"/>
      <c r="G39" s="1"/>
      <c r="H39" s="1"/>
      <c r="I39" s="1"/>
      <c r="J39" s="1"/>
      <c r="K39" s="1"/>
      <c r="L39" s="1"/>
      <c r="M39" s="20"/>
      <c r="N39" s="3"/>
      <c r="O39" s="4"/>
      <c r="P39" s="4"/>
      <c r="Q39" s="4"/>
      <c r="R39" s="4"/>
      <c r="S39" s="4"/>
    </row>
    <row r="40" spans="2:19" ht="14.5">
      <c r="E40" s="1"/>
      <c r="F40" s="1"/>
      <c r="G40" s="1"/>
      <c r="H40" s="1"/>
      <c r="I40" s="1"/>
      <c r="J40" s="1"/>
      <c r="K40" s="1"/>
      <c r="L40" s="1"/>
      <c r="M40" s="20"/>
      <c r="N40" s="3"/>
      <c r="O40" s="4"/>
      <c r="P40" s="4"/>
      <c r="Q40" s="4"/>
      <c r="R40" s="4"/>
      <c r="S40" s="4"/>
    </row>
    <row r="41" spans="2:19" ht="14.5">
      <c r="E41" s="1"/>
      <c r="F41" s="1"/>
      <c r="G41" s="1"/>
      <c r="H41" s="1"/>
      <c r="I41" s="1"/>
      <c r="J41" s="1"/>
      <c r="K41" s="1"/>
      <c r="L41" s="1"/>
      <c r="M41" s="1"/>
      <c r="N41" s="3"/>
      <c r="O41" s="4"/>
      <c r="P41" s="4"/>
      <c r="Q41" s="4"/>
      <c r="R41" s="4"/>
      <c r="S41" s="4"/>
    </row>
    <row r="42" spans="2:19" ht="15" customHeight="1">
      <c r="E42" s="1"/>
      <c r="F42" s="66" t="s">
        <v>22</v>
      </c>
      <c r="G42" s="66"/>
      <c r="H42" s="66"/>
      <c r="I42" s="66"/>
      <c r="J42" s="66"/>
      <c r="K42" s="66"/>
      <c r="L42" s="66"/>
      <c r="M42" s="1"/>
      <c r="N42" s="1"/>
      <c r="O42" s="61"/>
      <c r="P42" s="61"/>
      <c r="Q42" s="61"/>
      <c r="R42" s="4"/>
      <c r="S42" s="4"/>
    </row>
    <row r="43" spans="2:19" ht="14.5">
      <c r="E43" s="1"/>
      <c r="F43" s="66"/>
      <c r="G43" s="66"/>
      <c r="H43" s="66"/>
      <c r="I43" s="66"/>
      <c r="J43" s="66"/>
      <c r="K43" s="66"/>
      <c r="L43" s="66"/>
      <c r="M43" s="1"/>
      <c r="N43" s="1"/>
      <c r="O43" s="61"/>
      <c r="P43" s="61"/>
      <c r="Q43" s="61"/>
      <c r="R43" s="4"/>
      <c r="S43" s="4"/>
    </row>
    <row r="44" spans="2:19" ht="14.5">
      <c r="E44" s="1"/>
      <c r="F44" s="66"/>
      <c r="G44" s="66"/>
      <c r="H44" s="66"/>
      <c r="I44" s="66"/>
      <c r="J44" s="66"/>
      <c r="K44" s="66"/>
      <c r="L44" s="66"/>
      <c r="M44" s="1"/>
      <c r="N44" s="1"/>
      <c r="O44" s="61"/>
      <c r="P44" s="61"/>
      <c r="Q44" s="61"/>
      <c r="R44" s="4"/>
      <c r="S44" s="4"/>
    </row>
    <row r="45" spans="2:19" ht="14.5">
      <c r="E45" s="1"/>
      <c r="F45" s="2"/>
      <c r="G45" s="1"/>
      <c r="H45" s="1"/>
      <c r="I45" s="1"/>
      <c r="J45" s="1"/>
      <c r="K45" s="1"/>
      <c r="L45" s="1"/>
      <c r="M45" s="1"/>
      <c r="N45" s="3"/>
      <c r="O45" s="4"/>
      <c r="P45" s="4"/>
      <c r="Q45" s="4"/>
      <c r="R45" s="4"/>
      <c r="S45" s="4"/>
    </row>
    <row r="46" spans="2:19" ht="14.5">
      <c r="E46" s="1"/>
      <c r="F46" s="2"/>
      <c r="G46" s="1"/>
      <c r="H46" s="1"/>
      <c r="I46" s="1"/>
      <c r="J46" s="1"/>
      <c r="K46" s="1"/>
      <c r="L46" s="1"/>
      <c r="M46" s="1"/>
      <c r="N46" s="3"/>
      <c r="O46" s="4"/>
      <c r="P46" s="4"/>
      <c r="Q46" s="4"/>
      <c r="R46" s="4"/>
      <c r="S46" s="4"/>
    </row>
    <row r="47" spans="2:19" ht="14.5">
      <c r="E47" s="1"/>
      <c r="F47" s="2"/>
      <c r="G47" s="1"/>
      <c r="H47" s="1"/>
      <c r="I47" s="1"/>
      <c r="J47" s="1"/>
      <c r="K47" s="1"/>
      <c r="L47" s="1"/>
      <c r="M47" s="1"/>
      <c r="N47" s="3"/>
      <c r="O47" s="4"/>
      <c r="P47" s="4"/>
      <c r="Q47" s="4"/>
      <c r="R47" s="4"/>
      <c r="S47" s="4"/>
    </row>
    <row r="48" spans="2:19" ht="14.5">
      <c r="E48" s="1"/>
      <c r="F48" s="2"/>
      <c r="G48" s="1"/>
      <c r="H48" s="1"/>
      <c r="I48" s="1"/>
      <c r="J48" s="1"/>
      <c r="K48" s="1"/>
      <c r="L48" s="1"/>
      <c r="M48" s="1"/>
      <c r="N48" s="3"/>
      <c r="O48" s="4"/>
      <c r="P48" s="4"/>
      <c r="Q48" s="4"/>
      <c r="R48" s="4"/>
      <c r="S48" s="4"/>
    </row>
    <row r="49" spans="5:19" ht="14.5">
      <c r="E49" s="1"/>
      <c r="F49" s="2"/>
      <c r="G49" s="1"/>
      <c r="H49" s="1"/>
      <c r="I49" s="1"/>
      <c r="J49" s="1"/>
      <c r="K49" s="1"/>
      <c r="L49" s="1"/>
      <c r="M49" s="1"/>
      <c r="N49" s="3"/>
      <c r="O49" s="4"/>
      <c r="P49" s="4"/>
      <c r="Q49" s="4"/>
      <c r="R49" s="4"/>
      <c r="S49" s="4"/>
    </row>
    <row r="50" spans="5:19" ht="14.5">
      <c r="E50" s="1"/>
      <c r="F50" s="2"/>
      <c r="G50" s="1"/>
      <c r="H50" s="1"/>
      <c r="I50" s="1"/>
      <c r="J50" s="1"/>
      <c r="K50" s="1"/>
      <c r="L50" s="1"/>
      <c r="M50" s="1"/>
      <c r="N50" s="3"/>
      <c r="O50" s="4"/>
      <c r="P50" s="4"/>
      <c r="Q50" s="4"/>
      <c r="R50" s="4"/>
      <c r="S50" s="4"/>
    </row>
    <row r="51" spans="5:19" ht="14.5">
      <c r="E51" s="1"/>
      <c r="F51" s="2"/>
      <c r="G51" s="1"/>
      <c r="H51" s="1"/>
      <c r="I51" s="1"/>
      <c r="J51" s="1"/>
      <c r="K51" s="1"/>
      <c r="L51" s="1"/>
      <c r="M51" s="1"/>
      <c r="N51" s="3"/>
      <c r="O51" s="4"/>
      <c r="P51" s="4"/>
      <c r="Q51" s="4"/>
      <c r="R51" s="4"/>
      <c r="S51" s="4"/>
    </row>
    <row r="52" spans="5:19" ht="14.5">
      <c r="E52" s="1"/>
      <c r="F52" s="2"/>
      <c r="G52" s="1"/>
      <c r="H52" s="1"/>
      <c r="I52" s="1"/>
      <c r="J52" s="1"/>
      <c r="K52" s="1"/>
      <c r="L52" s="1"/>
      <c r="M52" s="1"/>
      <c r="N52" s="3"/>
      <c r="O52" s="4"/>
      <c r="P52" s="4"/>
      <c r="Q52" s="4"/>
      <c r="R52" s="4"/>
      <c r="S52" s="4"/>
    </row>
    <row r="53" spans="5:19" ht="15" customHeight="1"/>
    <row r="54" spans="5:19" ht="15" customHeight="1"/>
    <row r="55" spans="5:19" ht="15" customHeight="1"/>
    <row r="56" spans="5:19" ht="15" customHeight="1"/>
    <row r="57" spans="5:19" ht="15" customHeight="1"/>
  </sheetData>
  <sheetProtection algorithmName="SHA-512" hashValue="wyQWKSncfWJVogtKVzJNLjwwQYHh4yJs+ebotbFs7R5wRV90YsQDtCFG/Mq9gkjGjBXcmZzdSPRc6So5N30DHg==" saltValue="wx8VOYxF4cAQYHNrnBFsmQ==" spinCount="100000" sheet="1" selectLockedCells="1"/>
  <mergeCells count="7">
    <mergeCell ref="F42:L44"/>
    <mergeCell ref="J9:K9"/>
    <mergeCell ref="J10:K10"/>
    <mergeCell ref="J11:K11"/>
    <mergeCell ref="J12:K12"/>
    <mergeCell ref="J13:K13"/>
    <mergeCell ref="F38:H38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ignoredErrors>
    <ignoredError sqref="F24 F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Allaria+</vt:lpstr>
      <vt:lpstr>'ON Allaria+'!Área_de_impresión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2020-07-21T12:19:40Z</dcterms:created>
  <dcterms:modified xsi:type="dcterms:W3CDTF">2024-03-21T13:29:52Z</dcterms:modified>
</cp:coreProperties>
</file>