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VISTA\ON Clase XXIII\"/>
    </mc:Choice>
  </mc:AlternateContent>
  <xr:revisionPtr revIDLastSave="0" documentId="13_ncr:1_{734B8289-30A6-4BEE-803D-AE76B4AC4EC9}" xr6:coauthVersionLast="47" xr6:coauthVersionMax="47" xr10:uidLastSave="{00000000-0000-0000-0000-000000000000}"/>
  <bookViews>
    <workbookView xWindow="-28920" yWindow="-120" windowWidth="29040" windowHeight="15840" xr2:uid="{5A7869C8-6724-4931-8FBD-F406316EB44F}"/>
  </bookViews>
  <sheets>
    <sheet name="ON Clase XXIII" sheetId="5" r:id="rId1"/>
  </sheets>
  <definedNames>
    <definedName name="_xlnm.Print_Area" localSheetId="0">'ON Clase XXIII'!$A$8:$O$17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H22" i="5"/>
  <c r="H17" i="5"/>
  <c r="D22" i="5"/>
  <c r="D19" i="5"/>
  <c r="I17" i="5"/>
  <c r="D21" i="5"/>
  <c r="D20" i="5"/>
  <c r="D18" i="5"/>
  <c r="H18" i="5"/>
  <c r="H19" i="5"/>
  <c r="H20" i="5"/>
  <c r="H21" i="5"/>
  <c r="G18" i="5"/>
  <c r="G17" i="5"/>
  <c r="F22" i="5" l="1"/>
  <c r="C22" i="5"/>
  <c r="F21" i="5"/>
  <c r="C21" i="5"/>
  <c r="F20" i="5"/>
  <c r="C20" i="5"/>
  <c r="F19" i="5"/>
  <c r="C19" i="5"/>
  <c r="F18" i="5"/>
  <c r="C18" i="5"/>
  <c r="D17" i="5"/>
  <c r="F17" i="5" s="1"/>
  <c r="C17" i="5"/>
  <c r="G16" i="5"/>
  <c r="K16" i="5" s="1"/>
  <c r="F16" i="5"/>
  <c r="D16" i="5"/>
  <c r="C16" i="5"/>
  <c r="B16" i="5"/>
  <c r="L16" i="5" l="1"/>
  <c r="O17" i="5"/>
  <c r="O22" i="5"/>
  <c r="O18" i="5"/>
  <c r="O19" i="5"/>
  <c r="O20" i="5"/>
  <c r="O21" i="5"/>
  <c r="K17" i="5" l="1"/>
  <c r="L17" i="5"/>
  <c r="I18" i="5" l="1"/>
  <c r="K18" i="5" l="1"/>
  <c r="G19" i="5" s="1"/>
  <c r="L18" i="5"/>
  <c r="I19" i="5" l="1"/>
  <c r="K19" i="5" l="1"/>
  <c r="G20" i="5" s="1"/>
  <c r="I20" i="5" l="1"/>
  <c r="L19" i="5"/>
  <c r="K20" i="5" l="1"/>
  <c r="G21" i="5" s="1"/>
  <c r="I21" i="5" l="1"/>
  <c r="L20" i="5"/>
  <c r="K21" i="5" l="1"/>
  <c r="G22" i="5" s="1"/>
  <c r="L21" i="5"/>
  <c r="I22" i="5" l="1"/>
  <c r="I23" i="5" s="1"/>
  <c r="J22" i="5" l="1"/>
  <c r="K22" i="5" l="1"/>
  <c r="J23" i="5"/>
  <c r="L22" i="5"/>
  <c r="L11" i="5" l="1"/>
  <c r="L23" i="5"/>
  <c r="N17" i="5" l="1"/>
  <c r="N18" i="5"/>
  <c r="N19" i="5"/>
  <c r="N20" i="5"/>
  <c r="N21" i="5"/>
  <c r="N22" i="5"/>
  <c r="N23" i="5" l="1"/>
  <c r="P21" i="5" l="1"/>
  <c r="P17" i="5"/>
  <c r="P20" i="5"/>
  <c r="P18" i="5"/>
  <c r="P22" i="5"/>
  <c r="P19" i="5"/>
  <c r="L12" i="5" l="1"/>
  <c r="L13" i="5"/>
</calcChain>
</file>

<file path=xl/sharedStrings.xml><?xml version="1.0" encoding="utf-8"?>
<sst xmlns="http://schemas.openxmlformats.org/spreadsheetml/2006/main" count="23" uniqueCount="23">
  <si>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</si>
  <si>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</si>
  <si>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</si>
  <si>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</si>
  <si>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</si>
  <si>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</si>
  <si>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</si>
  <si>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</si>
  <si>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</si>
  <si>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</si>
  <si>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</si>
  <si>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</si>
  <si>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</si>
  <si>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</si>
  <si>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</si>
  <si>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</si>
  <si>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</si>
  <si>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</si>
  <si>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</si>
  <si>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</si>
  <si>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MEP - 36 meses</t>
  </si>
  <si>
    <t>TNA (180 d)</t>
  </si>
  <si>
    <t>ON Vista Energy Argentina S.A.U. Clase 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</si>
</sst>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1123850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2" cy="442947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</xdr:row>
      <xdr:rowOff>126999</xdr:rowOff>
    </xdr:from>
    <xdr:to>
      <xdr:col>5</xdr:col>
      <xdr:colOff>1428752</xdr:colOff>
      <xdr:row>5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54E1BF-EB86-FDFB-0AD3-926EE82B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144" y="308428"/>
          <a:ext cx="1428751" cy="662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Q80"/>
  <sheetViews>
    <sheetView showGridLines="0" tabSelected="1" zoomScaleNormal="100" workbookViewId="0">
      <selection activeCell="G10" sqref="G10"/>
    </sheetView>
  </sheetViews>
  <sheetFormatPr baseColWidth="10" defaultColWidth="9.140625" defaultRowHeight="0" customHeight="1" zeroHeight="1"/>
  <cols>
    <col min="1" max="1" width="9.1406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14.710937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7" width="10.42578125" style="5" hidden="1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22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20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56" t="s">
        <v>1</v>
      </c>
      <c r="K10" s="56"/>
      <c r="L10" s="9">
        <f>+XIRR(L16:L22,F16:F22)</f>
        <v>7.1155354380607619E-2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45357</v>
      </c>
      <c r="H11" s="2"/>
      <c r="I11" s="2"/>
      <c r="J11" s="56" t="s">
        <v>21</v>
      </c>
      <c r="K11" s="56"/>
      <c r="L11" s="9">
        <f>+(((1+L10)^(1/2)-1)*2)</f>
        <v>6.9932708452724146E-2</v>
      </c>
      <c r="M11" s="12"/>
    </row>
    <row r="12" spans="1:16" ht="15">
      <c r="A12" s="1"/>
      <c r="B12" s="1"/>
      <c r="C12" s="1"/>
      <c r="D12" s="1"/>
      <c r="E12" s="2"/>
      <c r="F12" s="51" t="s">
        <v>3</v>
      </c>
      <c r="G12" s="50">
        <v>7.0000000000000007E-2</v>
      </c>
      <c r="H12" s="2"/>
      <c r="I12" s="2"/>
      <c r="J12" s="56" t="s">
        <v>4</v>
      </c>
      <c r="K12" s="56"/>
      <c r="L12" s="13">
        <f>+SUM(P17:P22)/(365/12)</f>
        <v>33.148970090744626</v>
      </c>
      <c r="M12" s="12"/>
    </row>
    <row r="13" spans="1:16" ht="15">
      <c r="A13" s="1"/>
      <c r="B13" s="1"/>
      <c r="C13" s="1"/>
      <c r="D13" s="1"/>
      <c r="E13" s="2"/>
      <c r="F13" s="51" t="s">
        <v>5</v>
      </c>
      <c r="G13" s="14">
        <v>1.0000000031399316</v>
      </c>
      <c r="I13" s="6"/>
      <c r="J13" s="56" t="s">
        <v>18</v>
      </c>
      <c r="K13" s="56"/>
      <c r="L13" s="13">
        <f>+SUM(P17:P22)/(365)</f>
        <v>2.7624141742287187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6</v>
      </c>
      <c r="D15" s="19"/>
      <c r="E15" s="20"/>
      <c r="F15" s="21" t="s">
        <v>7</v>
      </c>
      <c r="G15" s="21" t="s">
        <v>8</v>
      </c>
      <c r="H15" s="21" t="s">
        <v>9</v>
      </c>
      <c r="I15" s="21" t="s">
        <v>10</v>
      </c>
      <c r="J15" s="21" t="s">
        <v>11</v>
      </c>
      <c r="K15" s="21" t="s">
        <v>12</v>
      </c>
      <c r="L15" s="22" t="s">
        <v>13</v>
      </c>
      <c r="M15" s="23"/>
      <c r="N15" s="24" t="s">
        <v>14</v>
      </c>
      <c r="O15" s="24" t="s">
        <v>15</v>
      </c>
      <c r="P15" s="24" t="s">
        <v>16</v>
      </c>
    </row>
    <row r="16" spans="1:16" ht="15">
      <c r="A16" s="1"/>
      <c r="B16" s="26">
        <f>+D16</f>
        <v>45357</v>
      </c>
      <c r="C16" s="27">
        <f>+$G$12</f>
        <v>7.0000000000000007E-2</v>
      </c>
      <c r="D16" s="26">
        <f>+G11</f>
        <v>45357</v>
      </c>
      <c r="F16" s="28">
        <f>+G11</f>
        <v>45357</v>
      </c>
      <c r="G16" s="52">
        <f>+G10</f>
        <v>100</v>
      </c>
      <c r="H16" s="30"/>
      <c r="I16" s="29"/>
      <c r="J16" s="52"/>
      <c r="K16" s="52">
        <f t="shared" ref="K16:K19" si="0">+G16-J16</f>
        <v>100</v>
      </c>
      <c r="L16" s="31">
        <f>-G16*G13</f>
        <v>-100.00000031399317</v>
      </c>
      <c r="M16" s="32"/>
      <c r="N16" s="33"/>
      <c r="O16" s="33"/>
    </row>
    <row r="17" spans="1:16" ht="15">
      <c r="A17" s="1"/>
      <c r="B17" s="26">
        <v>45541</v>
      </c>
      <c r="C17" s="27">
        <f t="shared" ref="C17:C22" si="1">+$G$12</f>
        <v>7.0000000000000007E-2</v>
      </c>
      <c r="D17" s="34">
        <f t="shared" ref="D17" si="2">+B17</f>
        <v>45541</v>
      </c>
      <c r="E17" s="54"/>
      <c r="F17" s="35">
        <f t="shared" ref="F17:F22" si="3">+D17</f>
        <v>45541</v>
      </c>
      <c r="G17" s="52">
        <f>K16</f>
        <v>100</v>
      </c>
      <c r="H17" s="36">
        <f>B17-B16</f>
        <v>184</v>
      </c>
      <c r="I17" s="29">
        <f>G17*$G$12*(H17/365)</f>
        <v>3.5287671232876718</v>
      </c>
      <c r="J17" s="52">
        <v>0</v>
      </c>
      <c r="K17" s="52">
        <f t="shared" si="0"/>
        <v>100</v>
      </c>
      <c r="L17" s="31">
        <f t="shared" ref="L17:L22" si="4">+I17+J17</f>
        <v>3.5287671232876718</v>
      </c>
      <c r="M17" s="32"/>
      <c r="N17" s="37">
        <f t="shared" ref="N17:N22" si="5">+L17/(1+$L$10)^((O17)/365)</f>
        <v>3.4085846641247373</v>
      </c>
      <c r="O17" s="38">
        <f t="shared" ref="O17:O22" si="6">+F17-$F$16</f>
        <v>184</v>
      </c>
      <c r="P17" s="39">
        <f t="shared" ref="P17:P22" si="7">+(N17/$N$23)*O17</f>
        <v>6.2717957817497094</v>
      </c>
    </row>
    <row r="18" spans="1:16" ht="15">
      <c r="A18" s="1"/>
      <c r="B18" s="26">
        <v>45722</v>
      </c>
      <c r="C18" s="27">
        <f t="shared" si="1"/>
        <v>7.0000000000000007E-2</v>
      </c>
      <c r="D18" s="34">
        <f>+B18</f>
        <v>45722</v>
      </c>
      <c r="E18" s="54"/>
      <c r="F18" s="35">
        <f t="shared" si="3"/>
        <v>45722</v>
      </c>
      <c r="G18" s="52">
        <f t="shared" ref="G18:G22" si="8">K17</f>
        <v>100</v>
      </c>
      <c r="H18" s="36">
        <f t="shared" ref="H18:H22" si="9">B18-B17</f>
        <v>181</v>
      </c>
      <c r="I18" s="29">
        <f t="shared" ref="I18:I22" si="10">G18*$G$12*(H18/365)</f>
        <v>3.4712328767123295</v>
      </c>
      <c r="J18" s="52">
        <v>0</v>
      </c>
      <c r="K18" s="52">
        <f t="shared" si="0"/>
        <v>100</v>
      </c>
      <c r="L18" s="31">
        <f t="shared" si="4"/>
        <v>3.4712328767123295</v>
      </c>
      <c r="M18" s="32"/>
      <c r="N18" s="37">
        <f t="shared" si="5"/>
        <v>3.2406437241025223</v>
      </c>
      <c r="O18" s="38">
        <f t="shared" si="6"/>
        <v>365</v>
      </c>
      <c r="P18" s="39">
        <f t="shared" si="7"/>
        <v>11.828349592521938</v>
      </c>
    </row>
    <row r="19" spans="1:16" ht="15">
      <c r="A19" s="1"/>
      <c r="B19" s="26">
        <v>45906</v>
      </c>
      <c r="C19" s="27">
        <f t="shared" si="1"/>
        <v>7.0000000000000007E-2</v>
      </c>
      <c r="D19" s="34">
        <f>+B19+2</f>
        <v>45908</v>
      </c>
      <c r="E19" s="54"/>
      <c r="F19" s="35">
        <f t="shared" si="3"/>
        <v>45908</v>
      </c>
      <c r="G19" s="52">
        <f t="shared" si="8"/>
        <v>100</v>
      </c>
      <c r="H19" s="36">
        <f t="shared" si="9"/>
        <v>184</v>
      </c>
      <c r="I19" s="29">
        <f t="shared" si="10"/>
        <v>3.5287671232876718</v>
      </c>
      <c r="J19" s="52">
        <v>0</v>
      </c>
      <c r="K19" s="52">
        <f t="shared" si="0"/>
        <v>100</v>
      </c>
      <c r="L19" s="31">
        <f t="shared" si="4"/>
        <v>3.5287671232876718</v>
      </c>
      <c r="M19" s="32"/>
      <c r="N19" s="37">
        <f t="shared" si="5"/>
        <v>3.1809588247394545</v>
      </c>
      <c r="O19" s="38">
        <f t="shared" si="6"/>
        <v>551</v>
      </c>
      <c r="P19" s="39">
        <f t="shared" si="7"/>
        <v>17.527083123644232</v>
      </c>
    </row>
    <row r="20" spans="1:16" ht="15">
      <c r="A20" s="1"/>
      <c r="B20" s="26">
        <v>46087</v>
      </c>
      <c r="C20" s="27">
        <f t="shared" si="1"/>
        <v>7.0000000000000007E-2</v>
      </c>
      <c r="D20" s="34">
        <f>+B20</f>
        <v>46087</v>
      </c>
      <c r="E20" s="54"/>
      <c r="F20" s="35">
        <f t="shared" si="3"/>
        <v>46087</v>
      </c>
      <c r="G20" s="52">
        <f t="shared" si="8"/>
        <v>100</v>
      </c>
      <c r="H20" s="36">
        <f t="shared" si="9"/>
        <v>181</v>
      </c>
      <c r="I20" s="29">
        <f t="shared" si="10"/>
        <v>3.4712328767123295</v>
      </c>
      <c r="J20" s="52">
        <v>0</v>
      </c>
      <c r="K20" s="52">
        <f t="shared" ref="K20:K22" si="11">+G20-J20</f>
        <v>100</v>
      </c>
      <c r="L20" s="31">
        <f t="shared" si="4"/>
        <v>3.4712328767123295</v>
      </c>
      <c r="M20" s="32"/>
      <c r="N20" s="37">
        <f t="shared" si="5"/>
        <v>3.0253722868952235</v>
      </c>
      <c r="O20" s="38">
        <f t="shared" si="6"/>
        <v>730</v>
      </c>
      <c r="P20" s="39">
        <f t="shared" si="7"/>
        <v>22.085217693490684</v>
      </c>
    </row>
    <row r="21" spans="1:16" ht="15">
      <c r="A21" s="1"/>
      <c r="B21" s="26">
        <v>46271</v>
      </c>
      <c r="C21" s="27">
        <f t="shared" si="1"/>
        <v>7.0000000000000007E-2</v>
      </c>
      <c r="D21" s="34">
        <f>+B21+1</f>
        <v>46272</v>
      </c>
      <c r="E21" s="54"/>
      <c r="F21" s="35">
        <f t="shared" si="3"/>
        <v>46272</v>
      </c>
      <c r="G21" s="52">
        <f t="shared" si="8"/>
        <v>100</v>
      </c>
      <c r="H21" s="36">
        <f t="shared" si="9"/>
        <v>184</v>
      </c>
      <c r="I21" s="29">
        <f t="shared" si="10"/>
        <v>3.5287671232876718</v>
      </c>
      <c r="J21" s="52">
        <v>0</v>
      </c>
      <c r="K21" s="52">
        <f t="shared" si="11"/>
        <v>100</v>
      </c>
      <c r="L21" s="31">
        <f t="shared" si="4"/>
        <v>3.5287671232876718</v>
      </c>
      <c r="M21" s="32"/>
      <c r="N21" s="37">
        <f t="shared" si="5"/>
        <v>2.9702114780426281</v>
      </c>
      <c r="O21" s="38">
        <f t="shared" si="6"/>
        <v>915</v>
      </c>
      <c r="P21" s="39">
        <f t="shared" si="7"/>
        <v>27.177435023050894</v>
      </c>
    </row>
    <row r="22" spans="1:16" ht="15.75" thickBot="1">
      <c r="A22" s="1"/>
      <c r="B22" s="26">
        <v>46452</v>
      </c>
      <c r="C22" s="27">
        <f t="shared" si="1"/>
        <v>7.0000000000000007E-2</v>
      </c>
      <c r="D22" s="34">
        <f>+B22+2</f>
        <v>46454</v>
      </c>
      <c r="E22" s="54"/>
      <c r="F22" s="35">
        <f t="shared" si="3"/>
        <v>46454</v>
      </c>
      <c r="G22" s="52">
        <f t="shared" si="8"/>
        <v>100</v>
      </c>
      <c r="H22" s="36">
        <f>D22-D21</f>
        <v>182</v>
      </c>
      <c r="I22" s="29">
        <f t="shared" si="10"/>
        <v>3.4904109589041101</v>
      </c>
      <c r="J22" s="52">
        <f>G22</f>
        <v>100</v>
      </c>
      <c r="K22" s="52">
        <f t="shared" si="11"/>
        <v>0</v>
      </c>
      <c r="L22" s="31">
        <f t="shared" si="4"/>
        <v>103.49041095890411</v>
      </c>
      <c r="M22" s="32"/>
      <c r="N22" s="37">
        <f t="shared" si="5"/>
        <v>84.174229025919018</v>
      </c>
      <c r="O22" s="38">
        <f t="shared" si="6"/>
        <v>1097</v>
      </c>
      <c r="P22" s="39">
        <f t="shared" si="7"/>
        <v>923.39129237902489</v>
      </c>
    </row>
    <row r="23" spans="1:16" ht="15.75" thickBot="1">
      <c r="A23" s="1"/>
      <c r="B23" s="40"/>
      <c r="C23" s="27"/>
      <c r="D23" s="1"/>
      <c r="E23" s="54"/>
      <c r="F23" s="57" t="s">
        <v>17</v>
      </c>
      <c r="G23" s="58"/>
      <c r="H23" s="59"/>
      <c r="I23" s="41">
        <f>SUM(I17:I22)</f>
        <v>21.019178082191786</v>
      </c>
      <c r="J23" s="53">
        <f>SUM(J17:J22)</f>
        <v>100</v>
      </c>
      <c r="K23" s="53"/>
      <c r="L23" s="42">
        <f>SUM(L16:L22)</f>
        <v>21.019177768198603</v>
      </c>
      <c r="M23" s="4"/>
      <c r="N23" s="43">
        <f>SUM(N17:N22)</f>
        <v>100.00000000382359</v>
      </c>
    </row>
    <row r="24" spans="1:16" ht="15" customHeight="1">
      <c r="E24" s="54"/>
    </row>
    <row r="25" spans="1:16" s="47" customFormat="1" ht="37.5" customHeight="1">
      <c r="E25" s="48"/>
      <c r="F25" s="55" t="s">
        <v>19</v>
      </c>
      <c r="G25" s="55"/>
      <c r="H25" s="55"/>
      <c r="I25" s="55"/>
      <c r="J25" s="55"/>
      <c r="K25" s="55"/>
      <c r="L25" s="55"/>
      <c r="M25" s="49"/>
    </row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sheetProtection algorithmName="SHA-512" hashValue="2EfgWvOIdNHvdhT4jder0ohigN/x59IIZDwVB4w6J+fHM8yOevU2cvyuKgRBNvyIMJPxfRGQaXHEelayrWwJ5A==" saltValue="WK5gpgJbWTqIg1P53wJltQ==" spinCount="100000" sheet="1" selectLockedCells="1"/>
  <mergeCells count="6">
    <mergeCell ref="F25:L25"/>
    <mergeCell ref="J10:K10"/>
    <mergeCell ref="J11:K11"/>
    <mergeCell ref="J12:K12"/>
    <mergeCell ref="J13:K13"/>
    <mergeCell ref="F23:H2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XXIII</vt:lpstr>
      <vt:lpstr>'ON Clase XXIII'!Área_de_impresión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2021-09-15T11:57:40Z</dcterms:created>
  <dcterms:modified xsi:type="dcterms:W3CDTF">2024-03-04T14:04:29Z</dcterms:modified>
</cp:coreProperties>
</file>