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YPF Luz\ON Clases XIX y XX\"/>
    </mc:Choice>
  </mc:AlternateContent>
  <xr:revisionPtr revIDLastSave="0" documentId="13_ncr:1_{93982B84-3162-443B-A600-34612DC40BE5}" xr6:coauthVersionLast="47" xr6:coauthVersionMax="47" xr10:uidLastSave="{00000000-0000-0000-0000-000000000000}"/>
  <bookViews>
    <workbookView xWindow="-120" yWindow="-120" windowWidth="20730" windowHeight="11160" xr2:uid="{5A7869C8-6724-4931-8FBD-F406316EB44F}"/>
  </bookViews>
  <sheets>
    <sheet name="ON YPF LUZ XIX" sheetId="3" r:id="rId1"/>
    <sheet name="ON YPF LUZ XX" sheetId="4" r:id="rId2"/>
  </sheets>
  <definedNames>
    <definedName name="_xlnm.Print_Area" localSheetId="0">'ON YPF LUZ XIX'!$A$7:$O$17</definedName>
    <definedName name="_xlnm.Print_Area" localSheetId="1">'ON YPF LUZ XX'!$A$7:$O$17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4" l="1"/>
  <c r="D28" i="4"/>
  <c r="D27" i="4"/>
  <c r="F27" i="4" s="1"/>
  <c r="D26" i="4"/>
  <c r="D25" i="4"/>
  <c r="D21" i="4"/>
  <c r="D20" i="4"/>
  <c r="D19" i="4"/>
  <c r="D18" i="4"/>
  <c r="D17" i="4"/>
  <c r="D16" i="4"/>
  <c r="D15" i="4"/>
  <c r="D20" i="3"/>
  <c r="D18" i="3"/>
  <c r="D17" i="3"/>
  <c r="F17" i="3"/>
  <c r="F28" i="4"/>
  <c r="C28" i="4"/>
  <c r="C27" i="4"/>
  <c r="D21" i="3" l="1"/>
  <c r="B15" i="3"/>
  <c r="D24" i="4"/>
  <c r="D23" i="4"/>
  <c r="F29" i="4" l="1"/>
  <c r="C29" i="4"/>
  <c r="F26" i="4"/>
  <c r="C26" i="4"/>
  <c r="F25" i="4"/>
  <c r="C25" i="4"/>
  <c r="F24" i="4"/>
  <c r="C24" i="4"/>
  <c r="F23" i="4"/>
  <c r="C23" i="4"/>
  <c r="D22" i="4"/>
  <c r="F22" i="4" s="1"/>
  <c r="C22" i="4"/>
  <c r="F21" i="4"/>
  <c r="C21" i="4"/>
  <c r="F20" i="4"/>
  <c r="C20" i="4"/>
  <c r="F19" i="4"/>
  <c r="C19" i="4"/>
  <c r="F18" i="4"/>
  <c r="C18" i="4"/>
  <c r="F17" i="4"/>
  <c r="C17" i="4"/>
  <c r="J16" i="4"/>
  <c r="F16" i="4"/>
  <c r="C16" i="4"/>
  <c r="G15" i="4"/>
  <c r="K15" i="4" s="1"/>
  <c r="G16" i="4" s="1"/>
  <c r="I16" i="4" s="1"/>
  <c r="F15" i="4"/>
  <c r="B15" i="4"/>
  <c r="C15" i="4"/>
  <c r="F21" i="3"/>
  <c r="D19" i="3"/>
  <c r="F19" i="3" s="1"/>
  <c r="F18" i="3"/>
  <c r="D15" i="3"/>
  <c r="J16" i="3"/>
  <c r="G15" i="3"/>
  <c r="L15" i="3" s="1"/>
  <c r="C21" i="3"/>
  <c r="F20" i="3"/>
  <c r="C20" i="3"/>
  <c r="C19" i="3"/>
  <c r="C18" i="3"/>
  <c r="D16" i="3"/>
  <c r="F16" i="3" s="1"/>
  <c r="C16" i="3"/>
  <c r="C17" i="3"/>
  <c r="F15" i="3"/>
  <c r="C15" i="3"/>
  <c r="O28" i="4" l="1"/>
  <c r="O27" i="4"/>
  <c r="O20" i="4"/>
  <c r="O17" i="4"/>
  <c r="L15" i="4"/>
  <c r="O21" i="4"/>
  <c r="O24" i="4"/>
  <c r="O25" i="4"/>
  <c r="O29" i="4"/>
  <c r="O26" i="4"/>
  <c r="O16" i="4"/>
  <c r="O18" i="4"/>
  <c r="O19" i="4"/>
  <c r="O22" i="4"/>
  <c r="O23" i="4"/>
  <c r="K16" i="4"/>
  <c r="G17" i="4" s="1"/>
  <c r="I17" i="4" s="1"/>
  <c r="O19" i="3"/>
  <c r="O18" i="3"/>
  <c r="O21" i="3"/>
  <c r="O17" i="3"/>
  <c r="O16" i="3"/>
  <c r="O20" i="3"/>
  <c r="K15" i="3"/>
  <c r="L16" i="4" l="1"/>
  <c r="K17" i="4"/>
  <c r="G18" i="4" s="1"/>
  <c r="I18" i="4" s="1"/>
  <c r="L17" i="4"/>
  <c r="G16" i="3"/>
  <c r="I16" i="3" s="1"/>
  <c r="L18" i="4" l="1"/>
  <c r="K18" i="4"/>
  <c r="G19" i="4" s="1"/>
  <c r="I19" i="4" s="1"/>
  <c r="K16" i="3"/>
  <c r="G17" i="3" s="1"/>
  <c r="I17" i="3" s="1"/>
  <c r="K19" i="4" l="1"/>
  <c r="G20" i="4" s="1"/>
  <c r="I20" i="4" s="1"/>
  <c r="K17" i="3"/>
  <c r="G18" i="3" s="1"/>
  <c r="I18" i="3" s="1"/>
  <c r="L17" i="3"/>
  <c r="L16" i="3"/>
  <c r="L19" i="4" l="1"/>
  <c r="L20" i="4"/>
  <c r="K20" i="4"/>
  <c r="G21" i="4" s="1"/>
  <c r="I21" i="4" s="1"/>
  <c r="K18" i="3"/>
  <c r="G19" i="3" s="1"/>
  <c r="I19" i="3" s="1"/>
  <c r="K21" i="4" l="1"/>
  <c r="G22" i="4" s="1"/>
  <c r="I22" i="4" s="1"/>
  <c r="L18" i="3"/>
  <c r="K19" i="3"/>
  <c r="G20" i="3" s="1"/>
  <c r="I20" i="3" s="1"/>
  <c r="L19" i="3"/>
  <c r="L21" i="4" l="1"/>
  <c r="L22" i="4"/>
  <c r="K22" i="4"/>
  <c r="G23" i="4" s="1"/>
  <c r="I23" i="4" s="1"/>
  <c r="K20" i="3"/>
  <c r="G21" i="3" s="1"/>
  <c r="L20" i="3"/>
  <c r="I21" i="3" l="1"/>
  <c r="J21" i="3"/>
  <c r="K23" i="4"/>
  <c r="G24" i="4" s="1"/>
  <c r="I24" i="4" s="1"/>
  <c r="K21" i="3"/>
  <c r="L23" i="4" l="1"/>
  <c r="L24" i="4"/>
  <c r="K24" i="4"/>
  <c r="G25" i="4" s="1"/>
  <c r="I25" i="4" s="1"/>
  <c r="L21" i="3"/>
  <c r="L9" i="3" s="1"/>
  <c r="L10" i="3" s="1"/>
  <c r="K25" i="4" l="1"/>
  <c r="G26" i="4" s="1"/>
  <c r="L25" i="4"/>
  <c r="J22" i="3"/>
  <c r="I26" i="4" l="1"/>
  <c r="L26" i="4" s="1"/>
  <c r="K26" i="4"/>
  <c r="G27" i="4" s="1"/>
  <c r="I27" i="4" s="1"/>
  <c r="I22" i="3"/>
  <c r="K27" i="4" l="1"/>
  <c r="G28" i="4" s="1"/>
  <c r="L27" i="4"/>
  <c r="G29" i="4"/>
  <c r="J29" i="4" l="1"/>
  <c r="J30" i="4" s="1"/>
  <c r="I28" i="4"/>
  <c r="L28" i="4" s="1"/>
  <c r="K28" i="4"/>
  <c r="I29" i="4"/>
  <c r="I30" i="4" s="1"/>
  <c r="K29" i="4" l="1"/>
  <c r="L29" i="4"/>
  <c r="L9" i="4" l="1"/>
  <c r="N29" i="4" s="1"/>
  <c r="L30" i="4"/>
  <c r="L22" i="3"/>
  <c r="L10" i="4" l="1"/>
  <c r="N27" i="4"/>
  <c r="N28" i="4"/>
  <c r="N20" i="4"/>
  <c r="N23" i="4"/>
  <c r="N19" i="4"/>
  <c r="N24" i="4"/>
  <c r="N18" i="4"/>
  <c r="N26" i="4"/>
  <c r="N21" i="4"/>
  <c r="N16" i="4"/>
  <c r="N25" i="4"/>
  <c r="N22" i="4"/>
  <c r="N17" i="4"/>
  <c r="N17" i="3"/>
  <c r="N16" i="3"/>
  <c r="N20" i="3"/>
  <c r="N21" i="3"/>
  <c r="N18" i="3"/>
  <c r="N19" i="3"/>
  <c r="N30" i="4" l="1"/>
  <c r="N22" i="3"/>
  <c r="P19" i="3" s="1"/>
  <c r="P27" i="4" l="1"/>
  <c r="P28" i="4"/>
  <c r="P26" i="4"/>
  <c r="P17" i="4"/>
  <c r="P21" i="4"/>
  <c r="P25" i="4"/>
  <c r="P24" i="4"/>
  <c r="P18" i="4"/>
  <c r="P22" i="4"/>
  <c r="P29" i="4"/>
  <c r="P19" i="4"/>
  <c r="P23" i="4"/>
  <c r="P16" i="4"/>
  <c r="P20" i="4"/>
  <c r="P21" i="3"/>
  <c r="P17" i="3"/>
  <c r="P20" i="3"/>
  <c r="P16" i="3"/>
  <c r="P18" i="3"/>
  <c r="L11" i="4" l="1"/>
  <c r="L11" i="3"/>
  <c r="L12" i="4"/>
  <c r="L12" i="3"/>
</calcChain>
</file>

<file path=xl/sharedStrings.xml><?xml version="1.0" encoding="utf-8"?>
<sst xmlns="http://schemas.openxmlformats.org/spreadsheetml/2006/main" count="46" uniqueCount="25">
  <si>
    <t>VN (USD)</t>
  </si>
  <si>
    <t>TIR</t>
  </si>
  <si>
    <t>Fecha de Emisión y Liquidación</t>
  </si>
  <si>
    <t>TNA (90 d)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</si>
  <si>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</si>
  <si>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</si>
  <si>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</si>
  <si>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</si>
  <si>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</si>
  <si>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</si>
  <si>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</si>
  <si>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</si>
  <si>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</si>
  <si>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</si>
  <si>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</si>
  <si>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</si>
  <si>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</si>
  <si>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</si>
  <si>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</si>
  <si>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</si>
  <si>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</si>
  <si>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ON YPF Energía Eléctrica S.A. Clase XIX</t>
  </si>
  <si>
    <t>ON YPF Energía Eléctrica S.A. Clase XX</t>
  </si>
  <si>
    <t>Dólar MEP - 48 meses</t>
  </si>
  <si>
    <t>Dólar MEP - 24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</si>
</sst>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  <numFmt numFmtId="173" formatCode="_ &quot;$&quot;\ * #,##0.00_ ;_ &quot;$&quot;\ * \-#,##0.00_ ;_ &quot;$&quot;\ * &quot;-&quot;_ ;_ @_ "/>
  </numFmts>
  <fonts count="15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>
      <alignment vertical="top"/>
    </xf>
    <xf numFmtId="0" fontId="14" fillId="0" borderId="0"/>
    <xf numFmtId="165" fontId="2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10" fontId="3" fillId="0" borderId="0" xfId="3" applyNumberFormat="1" applyFont="1"/>
    <xf numFmtId="173" fontId="4" fillId="5" borderId="0" xfId="0" applyNumberFormat="1" applyFont="1" applyFill="1" applyProtection="1">
      <protection hidden="1"/>
    </xf>
    <xf numFmtId="173" fontId="4" fillId="5" borderId="9" xfId="0" applyNumberFormat="1" applyFont="1" applyFill="1" applyBorder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</cellXfs>
  <cellStyles count="10">
    <cellStyle name="Millares" xfId="1" builtinId="3"/>
    <cellStyle name="Millares 2" xfId="8" xr:uid="{C67E11FD-5702-4BB4-819D-5BF4DE665E15}"/>
    <cellStyle name="Millares 3" xfId="9" xr:uid="{BE2F7EAD-FBEE-4905-A926-D12B49EF6299}"/>
    <cellStyle name="Moneda" xfId="2" builtinId="4"/>
    <cellStyle name="Normal" xfId="0" builtinId="0"/>
    <cellStyle name="Normal 2" xfId="4" xr:uid="{EBC8AC57-EE1D-40F8-A643-B7F21F4937FD}"/>
    <cellStyle name="Normal 3" xfId="6" xr:uid="{9A06CBF6-554E-4C15-800B-A7D2573F51DE}"/>
    <cellStyle name="Normal 4" xfId="7" xr:uid="{EF05260A-A6A7-4959-BC9F-E9D8F37B7DCF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1259416</xdr:colOff>
      <xdr:row>1</xdr:row>
      <xdr:rowOff>96763</xdr:rowOff>
    </xdr:from>
    <xdr:to>
      <xdr:col>11</xdr:col>
      <xdr:colOff>1123851</xdr:colOff>
      <xdr:row>3</xdr:row>
      <xdr:rowOff>171410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8658-6741-4235-9F68-B513516B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333" y="477763"/>
          <a:ext cx="1250851" cy="455647"/>
        </a:xfrm>
        <a:prstGeom prst="rect">
          <a:avLst/>
        </a:prstGeom>
      </xdr:spPr>
    </xdr:pic>
    <xdr:clientData/>
  </xdr:twoCellAnchor>
  <xdr:twoCellAnchor editAs="oneCell">
    <xdr:from>
      <xdr:col>4</xdr:col>
      <xdr:colOff>85373</xdr:colOff>
      <xdr:row>0</xdr:row>
      <xdr:rowOff>108855</xdr:rowOff>
    </xdr:from>
    <xdr:to>
      <xdr:col>5</xdr:col>
      <xdr:colOff>1100545</xdr:colOff>
      <xdr:row>4</xdr:row>
      <xdr:rowOff>163470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BDB39-5A84-8226-4B3C-AE4394DD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6540" y="292299"/>
          <a:ext cx="1262116" cy="788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215901</xdr:colOff>
      <xdr:row>0</xdr:row>
      <xdr:rowOff>108855</xdr:rowOff>
    </xdr:from>
    <xdr:to>
      <xdr:col>5</xdr:col>
      <xdr:colOff>1201057</xdr:colOff>
      <xdr:row>4</xdr:row>
      <xdr:rowOff>163470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C165E3-3572-438A-A03A-D2AC1A714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4179" y="292299"/>
          <a:ext cx="1267378" cy="788393"/>
        </a:xfrm>
        <a:prstGeom prst="rect">
          <a:avLst/>
        </a:prstGeom>
      </xdr:spPr>
    </xdr:pic>
    <xdr:clientData/>
  </xdr:twoCellAnchor>
  <xdr:twoCellAnchor editAs="oneCell">
    <xdr:from>
      <xdr:col>10</xdr:col>
      <xdr:colOff>1185334</xdr:colOff>
      <xdr:row>1</xdr:row>
      <xdr:rowOff>95250</xdr:rowOff>
    </xdr:from>
    <xdr:to>
      <xdr:col>11</xdr:col>
      <xdr:colOff>1049769</xdr:colOff>
      <xdr:row>3</xdr:row>
      <xdr:rowOff>169897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ED31FC-D99A-4AD2-86A5-01513449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76250"/>
          <a:ext cx="1250851" cy="455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E4EE-B1EB-430E-B6ED-68620964E623}">
  <sheetPr>
    <pageSetUpPr fitToPage="1"/>
  </sheetPr>
  <dimension ref="A1:P79"/>
  <sheetViews>
    <sheetView showGridLines="0" tabSelected="1" topLeftCell="E1" zoomScale="90" zoomScaleNormal="90" workbookViewId="0">
      <selection activeCell="G11" sqref="G11"/>
    </sheetView>
  </sheetViews>
  <sheetFormatPr baseColWidth="10" defaultColWidth="9.140625" defaultRowHeight="0" customHeight="1" zeroHeight="1"/>
  <cols>
    <col min="1" max="1" width="3.42578125" style="5" hidden="1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3.5703125" style="44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8" style="44" customWidth="1"/>
    <col min="13" max="13" width="10.42578125" style="46" customWidth="1"/>
    <col min="14" max="14" width="13.5703125" style="5" hidden="1" customWidth="1"/>
    <col min="15" max="15" width="11.140625" style="5" hidden="1" customWidth="1"/>
    <col min="16" max="16" width="9.7109375" style="5" hidden="1" customWidth="1"/>
    <col min="17" max="17" width="10.42578125" style="5" customWidth="1"/>
    <col min="18" max="16384" width="9.140625" style="5"/>
  </cols>
  <sheetData>
    <row r="1" spans="1:16" ht="15"/>
    <row r="2" spans="1:16" ht="15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6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6" ht="15">
      <c r="A6" s="1"/>
      <c r="B6" s="1"/>
      <c r="C6" s="1"/>
      <c r="D6" s="1"/>
      <c r="E6" s="2"/>
      <c r="F6" s="6" t="s">
        <v>21</v>
      </c>
      <c r="G6" s="6"/>
      <c r="H6" s="6"/>
      <c r="I6" s="6"/>
      <c r="J6" s="2"/>
      <c r="K6" s="2"/>
      <c r="L6" s="2"/>
      <c r="M6" s="4"/>
    </row>
    <row r="7" spans="1:16" ht="15">
      <c r="A7" s="1"/>
      <c r="B7" s="1"/>
      <c r="C7" s="1"/>
      <c r="D7" s="1"/>
      <c r="E7" s="2"/>
      <c r="F7" s="6" t="s">
        <v>24</v>
      </c>
      <c r="G7" s="2"/>
      <c r="H7" s="2"/>
      <c r="I7" s="2"/>
      <c r="J7" s="2"/>
      <c r="K7" s="2"/>
      <c r="L7" s="2"/>
      <c r="M7" s="4"/>
    </row>
    <row r="8" spans="1:16" ht="10.5" customHeight="1">
      <c r="A8" s="1"/>
      <c r="B8" s="1"/>
      <c r="C8" s="1"/>
      <c r="D8" s="1"/>
      <c r="E8" s="2"/>
      <c r="F8" s="3"/>
      <c r="G8" s="2"/>
      <c r="H8" s="2"/>
      <c r="I8" s="2"/>
      <c r="J8" s="2"/>
      <c r="K8" s="2"/>
      <c r="L8" s="2"/>
      <c r="M8" s="4"/>
    </row>
    <row r="9" spans="1:16" ht="15">
      <c r="A9" s="1"/>
      <c r="B9" s="1"/>
      <c r="C9" s="1"/>
      <c r="D9" s="1"/>
      <c r="E9" s="2"/>
      <c r="F9" s="7" t="s">
        <v>0</v>
      </c>
      <c r="G9" s="8">
        <v>1000</v>
      </c>
      <c r="H9" s="2"/>
      <c r="I9" s="2"/>
      <c r="J9" s="59" t="s">
        <v>1</v>
      </c>
      <c r="K9" s="59"/>
      <c r="L9" s="9">
        <f>+XIRR(L15:L21,F15:F21)</f>
        <v>5.5767992138862604E-2</v>
      </c>
      <c r="M9" s="10"/>
    </row>
    <row r="10" spans="1:16" ht="15">
      <c r="A10" s="1"/>
      <c r="B10" s="1"/>
      <c r="C10" s="1"/>
      <c r="D10" s="1"/>
      <c r="E10" s="2"/>
      <c r="F10" s="7" t="s">
        <v>2</v>
      </c>
      <c r="G10" s="11">
        <v>45618</v>
      </c>
      <c r="H10" s="2"/>
      <c r="I10" s="2"/>
      <c r="J10" s="59" t="s">
        <v>3</v>
      </c>
      <c r="K10" s="59"/>
      <c r="L10" s="9">
        <f>+(((1+L9)^(1/4)-1)*4)</f>
        <v>5.4638260403112149E-2</v>
      </c>
      <c r="M10" s="12"/>
    </row>
    <row r="11" spans="1:16" ht="15">
      <c r="A11" s="1"/>
      <c r="B11" s="1"/>
      <c r="C11" s="1"/>
      <c r="D11" s="1"/>
      <c r="E11" s="2"/>
      <c r="F11" s="51" t="s">
        <v>4</v>
      </c>
      <c r="G11" s="50">
        <v>5.5E-2</v>
      </c>
      <c r="H11" s="2"/>
      <c r="I11" s="2"/>
      <c r="J11" s="59" t="s">
        <v>5</v>
      </c>
      <c r="K11" s="59"/>
      <c r="L11" s="13">
        <f>+SUM(P16:P21)/(365/12)</f>
        <v>23.050850780741243</v>
      </c>
      <c r="M11" s="12"/>
    </row>
    <row r="12" spans="1:16" ht="15">
      <c r="A12" s="1"/>
      <c r="B12" s="1"/>
      <c r="C12" s="1"/>
      <c r="D12" s="1"/>
      <c r="E12" s="2"/>
      <c r="F12" s="51" t="s">
        <v>6</v>
      </c>
      <c r="G12" s="14">
        <v>1</v>
      </c>
      <c r="I12" s="6"/>
      <c r="J12" s="59" t="s">
        <v>19</v>
      </c>
      <c r="K12" s="59"/>
      <c r="L12" s="13">
        <f>+SUM(P16:P21)/(365)</f>
        <v>1.9209042317284371</v>
      </c>
      <c r="M12" s="15"/>
      <c r="N12" s="16"/>
    </row>
    <row r="13" spans="1:16" ht="15.75" thickBot="1">
      <c r="A13" s="1"/>
      <c r="B13" s="1"/>
      <c r="C13" s="1"/>
      <c r="D13" s="1"/>
      <c r="E13" s="2"/>
      <c r="F13" s="3"/>
      <c r="G13" s="2"/>
      <c r="H13" s="2"/>
      <c r="I13" s="2"/>
      <c r="J13" s="2"/>
      <c r="K13" s="2"/>
      <c r="L13" s="2"/>
      <c r="M13" s="17"/>
      <c r="N13" s="16"/>
    </row>
    <row r="14" spans="1:16" s="25" customFormat="1" ht="28.5" customHeight="1" thickBot="1">
      <c r="A14" s="18"/>
      <c r="B14" s="19"/>
      <c r="C14" s="19" t="s">
        <v>7</v>
      </c>
      <c r="D14" s="19"/>
      <c r="E14" s="20"/>
      <c r="F14" s="21" t="s">
        <v>8</v>
      </c>
      <c r="G14" s="21" t="s">
        <v>9</v>
      </c>
      <c r="H14" s="21" t="s">
        <v>10</v>
      </c>
      <c r="I14" s="21" t="s">
        <v>11</v>
      </c>
      <c r="J14" s="21" t="s">
        <v>12</v>
      </c>
      <c r="K14" s="21" t="s">
        <v>13</v>
      </c>
      <c r="L14" s="22" t="s">
        <v>14</v>
      </c>
      <c r="M14" s="23"/>
      <c r="N14" s="24" t="s">
        <v>15</v>
      </c>
      <c r="O14" s="24" t="s">
        <v>16</v>
      </c>
      <c r="P14" s="24" t="s">
        <v>17</v>
      </c>
    </row>
    <row r="15" spans="1:16" ht="15">
      <c r="A15" s="1"/>
      <c r="B15" s="26">
        <f>+G10</f>
        <v>45618</v>
      </c>
      <c r="C15" s="27">
        <f>+$G$11</f>
        <v>5.5E-2</v>
      </c>
      <c r="D15" s="26">
        <f>+G10</f>
        <v>45618</v>
      </c>
      <c r="F15" s="28">
        <f>+G10</f>
        <v>45618</v>
      </c>
      <c r="G15" s="52">
        <f>+G9</f>
        <v>1000</v>
      </c>
      <c r="H15" s="30"/>
      <c r="I15" s="56"/>
      <c r="J15" s="52"/>
      <c r="K15" s="52">
        <f t="shared" ref="K15:K17" si="0">+G15-J15</f>
        <v>1000</v>
      </c>
      <c r="L15" s="57">
        <f>-G15*G12</f>
        <v>-1000</v>
      </c>
      <c r="M15" s="32"/>
      <c r="N15" s="33"/>
      <c r="O15" s="33"/>
    </row>
    <row r="16" spans="1:16" ht="15">
      <c r="A16" s="1"/>
      <c r="B16" s="26">
        <v>45891</v>
      </c>
      <c r="C16" s="27">
        <f t="shared" ref="C16:C21" si="1">+$G$11</f>
        <v>5.5E-2</v>
      </c>
      <c r="D16" s="34">
        <f t="shared" ref="D16" si="2">+B16</f>
        <v>45891</v>
      </c>
      <c r="E16" s="54"/>
      <c r="F16" s="35">
        <f t="shared" ref="F16:F21" si="3">+D16</f>
        <v>45891</v>
      </c>
      <c r="G16" s="52">
        <f>K15</f>
        <v>1000</v>
      </c>
      <c r="H16" s="36">
        <v>270</v>
      </c>
      <c r="I16" s="56">
        <f>G16*$G$11*(H16/360)</f>
        <v>41.25</v>
      </c>
      <c r="J16" s="52">
        <f>+G8</f>
        <v>0</v>
      </c>
      <c r="K16" s="52">
        <f t="shared" ref="K16" si="4">+G16-J16</f>
        <v>1000</v>
      </c>
      <c r="L16" s="57">
        <f t="shared" ref="L16" si="5">+I16+J16</f>
        <v>41.25</v>
      </c>
      <c r="M16" s="32"/>
      <c r="N16" s="37">
        <f t="shared" ref="N16:N21" si="6">+L16/(1+$L$9)^((O16)/365)</f>
        <v>39.609194702256111</v>
      </c>
      <c r="O16" s="38">
        <f t="shared" ref="O16:O21" si="7">+F16-$F$15</f>
        <v>273</v>
      </c>
      <c r="P16" s="39">
        <f t="shared" ref="P16:P21" si="8">+(N16/$N$22)*O16</f>
        <v>10.81331009660815</v>
      </c>
    </row>
    <row r="17" spans="1:16" ht="15">
      <c r="A17" s="1"/>
      <c r="B17" s="26">
        <v>45983</v>
      </c>
      <c r="C17" s="27">
        <f t="shared" si="1"/>
        <v>5.5E-2</v>
      </c>
      <c r="D17" s="34">
        <f>+B17+2</f>
        <v>45985</v>
      </c>
      <c r="E17" s="54"/>
      <c r="F17" s="35">
        <f t="shared" si="3"/>
        <v>45985</v>
      </c>
      <c r="G17" s="52">
        <f t="shared" ref="G17:G21" si="9">K16</f>
        <v>1000</v>
      </c>
      <c r="H17" s="36">
        <v>90</v>
      </c>
      <c r="I17" s="56">
        <f t="shared" ref="I17:I21" si="10">G17*$G$11*(H17/360)</f>
        <v>13.75</v>
      </c>
      <c r="J17" s="52">
        <v>0</v>
      </c>
      <c r="K17" s="52">
        <f t="shared" si="0"/>
        <v>1000</v>
      </c>
      <c r="L17" s="57">
        <f t="shared" ref="L17" si="11">+I17+J17</f>
        <v>13.75</v>
      </c>
      <c r="M17" s="32"/>
      <c r="N17" s="37">
        <f t="shared" si="6"/>
        <v>13.019822528113412</v>
      </c>
      <c r="O17" s="38">
        <f t="shared" si="7"/>
        <v>367</v>
      </c>
      <c r="P17" s="39">
        <f t="shared" si="8"/>
        <v>4.7782748425823689</v>
      </c>
    </row>
    <row r="18" spans="1:16" ht="15">
      <c r="A18" s="1"/>
      <c r="B18" s="26">
        <v>46075</v>
      </c>
      <c r="C18" s="27">
        <f t="shared" si="1"/>
        <v>5.5E-2</v>
      </c>
      <c r="D18" s="34">
        <f>+B18+1</f>
        <v>46076</v>
      </c>
      <c r="E18" s="54"/>
      <c r="F18" s="35">
        <f t="shared" si="3"/>
        <v>46076</v>
      </c>
      <c r="G18" s="52">
        <f t="shared" si="9"/>
        <v>1000</v>
      </c>
      <c r="H18" s="36">
        <v>90</v>
      </c>
      <c r="I18" s="56">
        <f t="shared" si="10"/>
        <v>13.75</v>
      </c>
      <c r="J18" s="52">
        <v>0</v>
      </c>
      <c r="K18" s="52">
        <f t="shared" ref="K18:K21" si="12">+G18-J18</f>
        <v>1000</v>
      </c>
      <c r="L18" s="57">
        <f t="shared" ref="L18:L21" si="13">+I18+J18</f>
        <v>13.75</v>
      </c>
      <c r="M18" s="32"/>
      <c r="N18" s="37">
        <f t="shared" si="6"/>
        <v>12.84485140226157</v>
      </c>
      <c r="O18" s="38">
        <f t="shared" si="7"/>
        <v>458</v>
      </c>
      <c r="P18" s="39">
        <f t="shared" si="8"/>
        <v>5.882941911166526</v>
      </c>
    </row>
    <row r="19" spans="1:16" ht="15">
      <c r="A19" s="1"/>
      <c r="B19" s="26">
        <v>46164</v>
      </c>
      <c r="C19" s="27">
        <f t="shared" si="1"/>
        <v>5.5E-2</v>
      </c>
      <c r="D19" s="34">
        <f>+B19</f>
        <v>46164</v>
      </c>
      <c r="E19" s="54"/>
      <c r="F19" s="35">
        <f t="shared" si="3"/>
        <v>46164</v>
      </c>
      <c r="G19" s="52">
        <f t="shared" si="9"/>
        <v>1000</v>
      </c>
      <c r="H19" s="36">
        <v>90</v>
      </c>
      <c r="I19" s="56">
        <f t="shared" si="10"/>
        <v>13.75</v>
      </c>
      <c r="J19" s="52">
        <v>0</v>
      </c>
      <c r="K19" s="52">
        <f t="shared" si="12"/>
        <v>1000</v>
      </c>
      <c r="L19" s="57">
        <f t="shared" si="13"/>
        <v>13.75</v>
      </c>
      <c r="M19" s="32"/>
      <c r="N19" s="37">
        <f t="shared" si="6"/>
        <v>12.677885292616029</v>
      </c>
      <c r="O19" s="38">
        <f t="shared" si="7"/>
        <v>546</v>
      </c>
      <c r="P19" s="39">
        <f t="shared" si="8"/>
        <v>6.9221253332108938</v>
      </c>
    </row>
    <row r="20" spans="1:16" ht="15">
      <c r="A20" s="1"/>
      <c r="B20" s="26">
        <v>46256</v>
      </c>
      <c r="C20" s="27">
        <f t="shared" si="1"/>
        <v>5.5E-2</v>
      </c>
      <c r="D20" s="34">
        <f>+B20+2</f>
        <v>46258</v>
      </c>
      <c r="E20" s="54"/>
      <c r="F20" s="35">
        <f t="shared" si="3"/>
        <v>46258</v>
      </c>
      <c r="G20" s="52">
        <f t="shared" si="9"/>
        <v>1000</v>
      </c>
      <c r="H20" s="36">
        <v>90</v>
      </c>
      <c r="I20" s="56">
        <f t="shared" si="10"/>
        <v>13.75</v>
      </c>
      <c r="J20" s="52">
        <v>0</v>
      </c>
      <c r="K20" s="52">
        <f t="shared" si="12"/>
        <v>1000</v>
      </c>
      <c r="L20" s="57">
        <f t="shared" si="13"/>
        <v>13.75</v>
      </c>
      <c r="M20" s="32"/>
      <c r="N20" s="37">
        <f t="shared" si="6"/>
        <v>12.501931769814899</v>
      </c>
      <c r="O20" s="38">
        <f t="shared" si="7"/>
        <v>640</v>
      </c>
      <c r="P20" s="39">
        <f t="shared" si="8"/>
        <v>8.0012362904250249</v>
      </c>
    </row>
    <row r="21" spans="1:16" ht="15.75" thickBot="1">
      <c r="A21" s="1"/>
      <c r="B21" s="26">
        <v>46348</v>
      </c>
      <c r="C21" s="27">
        <f t="shared" si="1"/>
        <v>5.5E-2</v>
      </c>
      <c r="D21" s="34">
        <f>+B21+1</f>
        <v>46349</v>
      </c>
      <c r="E21" s="54"/>
      <c r="F21" s="35">
        <f t="shared" si="3"/>
        <v>46349</v>
      </c>
      <c r="G21" s="52">
        <f t="shared" si="9"/>
        <v>1000</v>
      </c>
      <c r="H21" s="36">
        <v>90</v>
      </c>
      <c r="I21" s="56">
        <f t="shared" si="10"/>
        <v>13.75</v>
      </c>
      <c r="J21" s="52">
        <f>+G21</f>
        <v>1000</v>
      </c>
      <c r="K21" s="52">
        <f t="shared" si="12"/>
        <v>0</v>
      </c>
      <c r="L21" s="57">
        <f t="shared" si="13"/>
        <v>1013.75</v>
      </c>
      <c r="M21" s="32"/>
      <c r="N21" s="37">
        <f t="shared" si="6"/>
        <v>909.3463195861857</v>
      </c>
      <c r="O21" s="38">
        <f t="shared" si="7"/>
        <v>731</v>
      </c>
      <c r="P21" s="39">
        <f t="shared" si="8"/>
        <v>664.73215610688658</v>
      </c>
    </row>
    <row r="22" spans="1:16" ht="15.75" thickBot="1">
      <c r="A22" s="1"/>
      <c r="B22" s="40"/>
      <c r="C22" s="27"/>
      <c r="D22" s="1"/>
      <c r="E22" s="54"/>
      <c r="F22" s="60" t="s">
        <v>18</v>
      </c>
      <c r="G22" s="61"/>
      <c r="H22" s="62"/>
      <c r="I22" s="41">
        <f>SUM(I16:I21)</f>
        <v>110</v>
      </c>
      <c r="J22" s="53">
        <f>SUM(J16:J21)</f>
        <v>1000</v>
      </c>
      <c r="K22" s="53"/>
      <c r="L22" s="42">
        <f>SUM(L15:L21)</f>
        <v>110</v>
      </c>
      <c r="M22" s="4"/>
      <c r="N22" s="43">
        <f>SUM(N16:N21)</f>
        <v>1000.0000052812477</v>
      </c>
    </row>
    <row r="23" spans="1:16" ht="15" customHeight="1">
      <c r="E23" s="54"/>
    </row>
    <row r="24" spans="1:16" s="47" customFormat="1" ht="37.5" customHeight="1">
      <c r="E24" s="48"/>
      <c r="F24" s="58" t="s">
        <v>20</v>
      </c>
      <c r="G24" s="58"/>
      <c r="H24" s="58"/>
      <c r="I24" s="58"/>
      <c r="J24" s="58"/>
      <c r="K24" s="58"/>
      <c r="L24" s="58"/>
      <c r="M24" s="49"/>
    </row>
    <row r="25" spans="1:16" ht="15" customHeight="1"/>
    <row r="26" spans="1:16" ht="15" customHeight="1"/>
    <row r="27" spans="1:16" ht="15" customHeight="1"/>
    <row r="28" spans="1:16" ht="15" customHeight="1"/>
    <row r="29" spans="1:16" ht="15" customHeight="1"/>
    <row r="30" spans="1:16" ht="15" customHeight="1"/>
    <row r="31" spans="1:16" ht="15" customHeight="1"/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</sheetData>
  <sheetProtection algorithmName="SHA-512" hashValue="LlHDO/2ylVge/uCwHItiE44ThwEh6aT4R8fkCQJ0+D6chjdO2BrzIf1Uld30bl8hX2NbLLTgUdcA/XlLv5d/zQ==" saltValue="LBNWxwmukFm9tzS03Z0wNA==" spinCount="100000" sheet="1" selectLockedCells="1"/>
  <mergeCells count="6">
    <mergeCell ref="F24:L24"/>
    <mergeCell ref="J9:K9"/>
    <mergeCell ref="J10:K10"/>
    <mergeCell ref="J11:K11"/>
    <mergeCell ref="J12:K12"/>
    <mergeCell ref="F22:H22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6682-FCB4-4C8E-A897-EB849979483A}">
  <sheetPr>
    <pageSetUpPr fitToPage="1"/>
  </sheetPr>
  <dimension ref="A1:Q87"/>
  <sheetViews>
    <sheetView showGridLines="0" topLeftCell="E1" zoomScale="90" zoomScaleNormal="90" workbookViewId="0">
      <selection activeCell="G11" sqref="G11"/>
    </sheetView>
  </sheetViews>
  <sheetFormatPr baseColWidth="10" defaultColWidth="9.140625" defaultRowHeight="0" customHeight="1" zeroHeight="1"/>
  <cols>
    <col min="1" max="1" width="1.85546875" style="5" hidden="1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4" style="44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6.85546875" style="44" customWidth="1"/>
    <col min="13" max="13" width="10.42578125" style="46" customWidth="1"/>
    <col min="14" max="16" width="10.42578125" style="5" hidden="1" customWidth="1"/>
    <col min="17" max="17" width="10.42578125" style="5" customWidth="1"/>
    <col min="18" max="16384" width="9.140625" style="5"/>
  </cols>
  <sheetData>
    <row r="1" spans="1:17" ht="15"/>
    <row r="2" spans="1:17" ht="15">
      <c r="A2" s="1"/>
      <c r="B2" s="1"/>
      <c r="C2" s="1"/>
      <c r="D2" s="1"/>
      <c r="E2" s="2"/>
      <c r="F2" s="3"/>
      <c r="G2" s="2"/>
      <c r="H2" s="2"/>
      <c r="I2" s="2"/>
      <c r="J2" s="2"/>
      <c r="K2" s="2"/>
      <c r="L2" s="2"/>
      <c r="M2" s="4"/>
    </row>
    <row r="3" spans="1:17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7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7" ht="1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7" ht="15">
      <c r="A6" s="1"/>
      <c r="B6" s="1"/>
      <c r="C6" s="1"/>
      <c r="D6" s="1"/>
      <c r="E6" s="2"/>
      <c r="F6" s="6" t="s">
        <v>22</v>
      </c>
      <c r="G6" s="6"/>
      <c r="H6" s="6"/>
      <c r="I6" s="6"/>
      <c r="J6" s="2"/>
      <c r="K6" s="2"/>
      <c r="L6" s="2"/>
      <c r="M6" s="4"/>
    </row>
    <row r="7" spans="1:17" ht="15">
      <c r="A7" s="1"/>
      <c r="B7" s="1"/>
      <c r="C7" s="1"/>
      <c r="D7" s="1"/>
      <c r="E7" s="2"/>
      <c r="F7" s="6" t="s">
        <v>23</v>
      </c>
      <c r="G7" s="2"/>
      <c r="H7" s="2"/>
      <c r="I7" s="2"/>
      <c r="J7" s="2"/>
      <c r="K7" s="2"/>
      <c r="L7" s="2"/>
      <c r="M7" s="4"/>
    </row>
    <row r="8" spans="1:17" ht="10.5" customHeight="1">
      <c r="A8" s="1"/>
      <c r="B8" s="1"/>
      <c r="C8" s="1"/>
      <c r="D8" s="1"/>
      <c r="E8" s="2"/>
      <c r="F8" s="3"/>
      <c r="G8" s="2"/>
      <c r="H8" s="2"/>
      <c r="I8" s="2"/>
      <c r="J8" s="2"/>
      <c r="K8" s="2"/>
      <c r="L8" s="2"/>
      <c r="M8" s="4"/>
    </row>
    <row r="9" spans="1:17" ht="15">
      <c r="A9" s="1"/>
      <c r="B9" s="1"/>
      <c r="C9" s="1"/>
      <c r="D9" s="1"/>
      <c r="E9" s="2"/>
      <c r="F9" s="7" t="s">
        <v>0</v>
      </c>
      <c r="G9" s="8">
        <v>1000</v>
      </c>
      <c r="H9" s="2"/>
      <c r="I9" s="2"/>
      <c r="J9" s="59" t="s">
        <v>1</v>
      </c>
      <c r="K9" s="59"/>
      <c r="L9" s="9">
        <f>+XIRR(L15:L29,F15:F29)</f>
        <v>6.8935814499855044E-2</v>
      </c>
      <c r="M9" s="10"/>
    </row>
    <row r="10" spans="1:17" ht="15">
      <c r="A10" s="1"/>
      <c r="B10" s="1"/>
      <c r="C10" s="1"/>
      <c r="D10" s="1"/>
      <c r="E10" s="2"/>
      <c r="F10" s="7" t="s">
        <v>2</v>
      </c>
      <c r="G10" s="11">
        <v>45618</v>
      </c>
      <c r="H10" s="2"/>
      <c r="I10" s="2"/>
      <c r="J10" s="59" t="s">
        <v>3</v>
      </c>
      <c r="K10" s="59"/>
      <c r="L10" s="9">
        <f>+(((1+L9)^(1/4)-1)*4)</f>
        <v>6.7222190810067417E-2</v>
      </c>
      <c r="M10" s="12"/>
      <c r="Q10" s="55"/>
    </row>
    <row r="11" spans="1:17" ht="15">
      <c r="A11" s="1"/>
      <c r="B11" s="1"/>
      <c r="C11" s="1"/>
      <c r="D11" s="1"/>
      <c r="E11" s="2"/>
      <c r="F11" s="51" t="s">
        <v>4</v>
      </c>
      <c r="G11" s="50">
        <v>6.7500000000000004E-2</v>
      </c>
      <c r="H11" s="2"/>
      <c r="I11" s="2"/>
      <c r="J11" s="59" t="s">
        <v>5</v>
      </c>
      <c r="K11" s="59"/>
      <c r="L11" s="13">
        <f>+SUM(P16:P29)/(365/12)</f>
        <v>42.670563316738047</v>
      </c>
      <c r="M11" s="12"/>
    </row>
    <row r="12" spans="1:17" ht="15">
      <c r="A12" s="1"/>
      <c r="B12" s="1"/>
      <c r="C12" s="1"/>
      <c r="D12" s="1"/>
      <c r="E12" s="2"/>
      <c r="F12" s="51" t="s">
        <v>6</v>
      </c>
      <c r="G12" s="14">
        <v>1</v>
      </c>
      <c r="I12" s="6"/>
      <c r="J12" s="59" t="s">
        <v>19</v>
      </c>
      <c r="K12" s="59"/>
      <c r="L12" s="13">
        <f>+SUM(P16:P29)/(365)</f>
        <v>3.5558802763948374</v>
      </c>
      <c r="M12" s="15"/>
      <c r="N12" s="16"/>
    </row>
    <row r="13" spans="1:17" ht="15.75" thickBot="1">
      <c r="A13" s="1"/>
      <c r="B13" s="1"/>
      <c r="C13" s="1"/>
      <c r="D13" s="1"/>
      <c r="E13" s="2"/>
      <c r="F13" s="3"/>
      <c r="G13" s="2"/>
      <c r="H13" s="2"/>
      <c r="I13" s="2"/>
      <c r="J13" s="2"/>
      <c r="K13" s="2"/>
      <c r="L13" s="2"/>
      <c r="M13" s="17"/>
      <c r="N13" s="16"/>
    </row>
    <row r="14" spans="1:17" s="25" customFormat="1" ht="28.5" customHeight="1" thickBot="1">
      <c r="A14" s="18"/>
      <c r="B14" s="19"/>
      <c r="C14" s="19" t="s">
        <v>7</v>
      </c>
      <c r="D14" s="19"/>
      <c r="E14" s="20"/>
      <c r="F14" s="21" t="s">
        <v>8</v>
      </c>
      <c r="G14" s="21" t="s">
        <v>9</v>
      </c>
      <c r="H14" s="21" t="s">
        <v>10</v>
      </c>
      <c r="I14" s="21" t="s">
        <v>11</v>
      </c>
      <c r="J14" s="21" t="s">
        <v>12</v>
      </c>
      <c r="K14" s="21" t="s">
        <v>13</v>
      </c>
      <c r="L14" s="22" t="s">
        <v>14</v>
      </c>
      <c r="M14" s="23"/>
      <c r="N14" s="24" t="s">
        <v>15</v>
      </c>
      <c r="O14" s="24" t="s">
        <v>16</v>
      </c>
      <c r="P14" s="24" t="s">
        <v>17</v>
      </c>
    </row>
    <row r="15" spans="1:17" ht="15">
      <c r="A15" s="1"/>
      <c r="B15" s="26">
        <f>+D15</f>
        <v>45618</v>
      </c>
      <c r="C15" s="27">
        <f>+$G$11</f>
        <v>6.7500000000000004E-2</v>
      </c>
      <c r="D15" s="26">
        <f>+G10</f>
        <v>45618</v>
      </c>
      <c r="F15" s="28">
        <f>+G10</f>
        <v>45618</v>
      </c>
      <c r="G15" s="52">
        <f>+G9</f>
        <v>1000</v>
      </c>
      <c r="H15" s="30"/>
      <c r="I15" s="29"/>
      <c r="J15" s="52"/>
      <c r="K15" s="52">
        <f t="shared" ref="K15:K21" si="0">+G15-J15</f>
        <v>1000</v>
      </c>
      <c r="L15" s="31">
        <f>-G15*G12</f>
        <v>-1000</v>
      </c>
      <c r="M15" s="32"/>
      <c r="N15" s="33"/>
      <c r="O15" s="33"/>
    </row>
    <row r="16" spans="1:17" ht="15">
      <c r="A16" s="1"/>
      <c r="B16" s="26">
        <v>45891</v>
      </c>
      <c r="C16" s="27">
        <f t="shared" ref="C16:C29" si="1">+$G$11</f>
        <v>6.7500000000000004E-2</v>
      </c>
      <c r="D16" s="34">
        <f t="shared" ref="D16" si="2">+B16</f>
        <v>45891</v>
      </c>
      <c r="E16" s="54"/>
      <c r="F16" s="35">
        <f t="shared" ref="F16:F29" si="3">+D16</f>
        <v>45891</v>
      </c>
      <c r="G16" s="52">
        <f>K15</f>
        <v>1000</v>
      </c>
      <c r="H16" s="36">
        <v>270</v>
      </c>
      <c r="I16" s="29">
        <f>G16*$G$11*(H16/360)</f>
        <v>50.625</v>
      </c>
      <c r="J16" s="52">
        <f>+G8</f>
        <v>0</v>
      </c>
      <c r="K16" s="52">
        <f t="shared" si="0"/>
        <v>1000</v>
      </c>
      <c r="L16" s="31">
        <f t="shared" ref="L16:L29" si="4">+I16+J16</f>
        <v>50.625</v>
      </c>
      <c r="M16" s="32"/>
      <c r="N16" s="37">
        <f t="shared" ref="N16:N26" si="5">+L16/(1+$L$9)^((O16)/365)</f>
        <v>48.162697692603075</v>
      </c>
      <c r="O16" s="38">
        <f t="shared" ref="O16:O29" si="6">+F16-$F$15</f>
        <v>273</v>
      </c>
      <c r="P16" s="39">
        <f t="shared" ref="P16:P29" si="7">+(N16/$N$30)*O16</f>
        <v>13.148416472640982</v>
      </c>
    </row>
    <row r="17" spans="1:16" ht="15">
      <c r="A17" s="1"/>
      <c r="B17" s="26">
        <v>45983</v>
      </c>
      <c r="C17" s="27">
        <f t="shared" si="1"/>
        <v>6.7500000000000004E-2</v>
      </c>
      <c r="D17" s="34">
        <f>+B17+2</f>
        <v>45985</v>
      </c>
      <c r="E17" s="54"/>
      <c r="F17" s="35">
        <f t="shared" si="3"/>
        <v>45985</v>
      </c>
      <c r="G17" s="52">
        <f t="shared" ref="G17:G26" si="8">K16</f>
        <v>1000</v>
      </c>
      <c r="H17" s="36">
        <v>90</v>
      </c>
      <c r="I17" s="29">
        <f t="shared" ref="I17:I29" si="9">G17*$G$11*(H17/360)</f>
        <v>16.875</v>
      </c>
      <c r="J17" s="52">
        <v>0</v>
      </c>
      <c r="K17" s="52">
        <f t="shared" si="0"/>
        <v>1000</v>
      </c>
      <c r="L17" s="31">
        <f t="shared" si="4"/>
        <v>16.875</v>
      </c>
      <c r="M17" s="32"/>
      <c r="N17" s="37">
        <f t="shared" si="5"/>
        <v>15.780963457292303</v>
      </c>
      <c r="O17" s="38">
        <f t="shared" si="6"/>
        <v>367</v>
      </c>
      <c r="P17" s="39">
        <f t="shared" si="7"/>
        <v>5.7916135899540553</v>
      </c>
    </row>
    <row r="18" spans="1:16" ht="15">
      <c r="A18" s="1"/>
      <c r="B18" s="26">
        <v>46075</v>
      </c>
      <c r="C18" s="27">
        <f t="shared" si="1"/>
        <v>6.7500000000000004E-2</v>
      </c>
      <c r="D18" s="34">
        <f>+B18+1</f>
        <v>46076</v>
      </c>
      <c r="E18" s="54"/>
      <c r="F18" s="35">
        <f t="shared" si="3"/>
        <v>46076</v>
      </c>
      <c r="G18" s="52">
        <f t="shared" si="8"/>
        <v>1000</v>
      </c>
      <c r="H18" s="36">
        <v>90</v>
      </c>
      <c r="I18" s="29">
        <f t="shared" si="9"/>
        <v>16.875</v>
      </c>
      <c r="J18" s="52">
        <v>0</v>
      </c>
      <c r="K18" s="52">
        <f t="shared" si="0"/>
        <v>1000</v>
      </c>
      <c r="L18" s="31">
        <f>+I18+J18</f>
        <v>16.875</v>
      </c>
      <c r="M18" s="32"/>
      <c r="N18" s="37">
        <f t="shared" si="5"/>
        <v>15.520847686226785</v>
      </c>
      <c r="O18" s="38">
        <f t="shared" si="6"/>
        <v>458</v>
      </c>
      <c r="P18" s="39">
        <f t="shared" si="7"/>
        <v>7.1085482416760888</v>
      </c>
    </row>
    <row r="19" spans="1:16" ht="15">
      <c r="A19" s="1"/>
      <c r="B19" s="26">
        <v>46164</v>
      </c>
      <c r="C19" s="27">
        <f t="shared" si="1"/>
        <v>6.7500000000000004E-2</v>
      </c>
      <c r="D19" s="34">
        <f>+B19</f>
        <v>46164</v>
      </c>
      <c r="E19" s="54"/>
      <c r="F19" s="35">
        <f t="shared" si="3"/>
        <v>46164</v>
      </c>
      <c r="G19" s="52">
        <f t="shared" si="8"/>
        <v>1000</v>
      </c>
      <c r="H19" s="36">
        <v>90</v>
      </c>
      <c r="I19" s="29">
        <f t="shared" si="9"/>
        <v>16.875</v>
      </c>
      <c r="J19" s="52">
        <v>0</v>
      </c>
      <c r="K19" s="52">
        <f t="shared" si="0"/>
        <v>1000</v>
      </c>
      <c r="L19" s="31">
        <f t="shared" si="4"/>
        <v>16.875</v>
      </c>
      <c r="M19" s="32"/>
      <c r="N19" s="37">
        <f t="shared" si="5"/>
        <v>15.273385672619414</v>
      </c>
      <c r="O19" s="38">
        <f t="shared" si="6"/>
        <v>546</v>
      </c>
      <c r="P19" s="39">
        <f t="shared" si="7"/>
        <v>8.3392685788740746</v>
      </c>
    </row>
    <row r="20" spans="1:16" ht="15">
      <c r="A20" s="1"/>
      <c r="B20" s="26">
        <v>46256</v>
      </c>
      <c r="C20" s="27">
        <f t="shared" si="1"/>
        <v>6.7500000000000004E-2</v>
      </c>
      <c r="D20" s="34">
        <f>+B20+2</f>
        <v>46258</v>
      </c>
      <c r="E20" s="54"/>
      <c r="F20" s="35">
        <f t="shared" si="3"/>
        <v>46258</v>
      </c>
      <c r="G20" s="52">
        <f t="shared" si="8"/>
        <v>1000</v>
      </c>
      <c r="H20" s="36">
        <v>90</v>
      </c>
      <c r="I20" s="29">
        <f t="shared" si="9"/>
        <v>16.875</v>
      </c>
      <c r="J20" s="52">
        <v>0</v>
      </c>
      <c r="K20" s="52">
        <f t="shared" si="0"/>
        <v>1000</v>
      </c>
      <c r="L20" s="31">
        <f t="shared" si="4"/>
        <v>16.875</v>
      </c>
      <c r="M20" s="32"/>
      <c r="N20" s="37">
        <f>+L20/(1+$L$9)^((O20)/365)</f>
        <v>15.013407847735019</v>
      </c>
      <c r="O20" s="38">
        <f t="shared" si="6"/>
        <v>640</v>
      </c>
      <c r="P20" s="39">
        <f t="shared" si="7"/>
        <v>9.608581024421456</v>
      </c>
    </row>
    <row r="21" spans="1:16" ht="15">
      <c r="A21" s="1"/>
      <c r="B21" s="26">
        <v>46348</v>
      </c>
      <c r="C21" s="27">
        <f t="shared" si="1"/>
        <v>6.7500000000000004E-2</v>
      </c>
      <c r="D21" s="34">
        <f>+B21+1</f>
        <v>46349</v>
      </c>
      <c r="E21" s="54"/>
      <c r="F21" s="35">
        <f t="shared" si="3"/>
        <v>46349</v>
      </c>
      <c r="G21" s="52">
        <f t="shared" si="8"/>
        <v>1000</v>
      </c>
      <c r="H21" s="36">
        <v>90</v>
      </c>
      <c r="I21" s="29">
        <f t="shared" si="9"/>
        <v>16.875</v>
      </c>
      <c r="J21" s="52">
        <v>0</v>
      </c>
      <c r="K21" s="52">
        <f t="shared" si="0"/>
        <v>1000</v>
      </c>
      <c r="L21" s="31">
        <f t="shared" si="4"/>
        <v>16.875</v>
      </c>
      <c r="M21" s="32"/>
      <c r="N21" s="37">
        <f t="shared" si="5"/>
        <v>14.765943605820809</v>
      </c>
      <c r="O21" s="38">
        <f t="shared" si="6"/>
        <v>731</v>
      </c>
      <c r="P21" s="39">
        <f t="shared" si="7"/>
        <v>10.793904777956866</v>
      </c>
    </row>
    <row r="22" spans="1:16" ht="15">
      <c r="A22" s="1"/>
      <c r="B22" s="26">
        <v>46440</v>
      </c>
      <c r="C22" s="27">
        <f t="shared" si="1"/>
        <v>6.7500000000000004E-2</v>
      </c>
      <c r="D22" s="34">
        <f>+B22</f>
        <v>46440</v>
      </c>
      <c r="E22" s="54"/>
      <c r="F22" s="35">
        <f t="shared" si="3"/>
        <v>46440</v>
      </c>
      <c r="G22" s="52">
        <f t="shared" si="8"/>
        <v>1000</v>
      </c>
      <c r="H22" s="36">
        <v>90</v>
      </c>
      <c r="I22" s="29">
        <f t="shared" si="9"/>
        <v>16.875</v>
      </c>
      <c r="J22" s="52">
        <v>0</v>
      </c>
      <c r="K22" s="52">
        <f>+G22-J22</f>
        <v>1000</v>
      </c>
      <c r="L22" s="31">
        <f t="shared" si="4"/>
        <v>16.875</v>
      </c>
      <c r="M22" s="32"/>
      <c r="N22" s="37">
        <f t="shared" si="5"/>
        <v>14.522558288002132</v>
      </c>
      <c r="O22" s="38">
        <f t="shared" si="6"/>
        <v>822</v>
      </c>
      <c r="P22" s="39">
        <f t="shared" si="7"/>
        <v>11.937542915062306</v>
      </c>
    </row>
    <row r="23" spans="1:16" ht="15">
      <c r="A23" s="1"/>
      <c r="B23" s="26">
        <v>46529</v>
      </c>
      <c r="C23" s="27">
        <f t="shared" si="1"/>
        <v>6.7500000000000004E-2</v>
      </c>
      <c r="D23" s="34">
        <f>+B23+2</f>
        <v>46531</v>
      </c>
      <c r="E23" s="54"/>
      <c r="F23" s="35">
        <f t="shared" si="3"/>
        <v>46531</v>
      </c>
      <c r="G23" s="52">
        <f t="shared" si="8"/>
        <v>1000</v>
      </c>
      <c r="H23" s="36">
        <v>90</v>
      </c>
      <c r="I23" s="29">
        <f t="shared" si="9"/>
        <v>16.875</v>
      </c>
      <c r="J23" s="52">
        <v>0</v>
      </c>
      <c r="K23" s="52">
        <f t="shared" ref="K23:K29" si="10">+G23-J23</f>
        <v>1000</v>
      </c>
      <c r="L23" s="31">
        <f t="shared" si="4"/>
        <v>16.875</v>
      </c>
      <c r="M23" s="32"/>
      <c r="N23" s="37">
        <f t="shared" si="5"/>
        <v>14.283184661851186</v>
      </c>
      <c r="O23" s="38">
        <f t="shared" si="6"/>
        <v>913</v>
      </c>
      <c r="P23" s="39">
        <f t="shared" si="7"/>
        <v>13.040547598809468</v>
      </c>
    </row>
    <row r="24" spans="1:16" ht="15">
      <c r="A24" s="1"/>
      <c r="B24" s="26">
        <v>46621</v>
      </c>
      <c r="C24" s="27">
        <f t="shared" si="1"/>
        <v>6.7500000000000004E-2</v>
      </c>
      <c r="D24" s="34">
        <f>+B24+1</f>
        <v>46622</v>
      </c>
      <c r="E24" s="54"/>
      <c r="F24" s="35">
        <f t="shared" si="3"/>
        <v>46622</v>
      </c>
      <c r="G24" s="52">
        <f>K23</f>
        <v>1000</v>
      </c>
      <c r="H24" s="36">
        <v>90</v>
      </c>
      <c r="I24" s="29">
        <f t="shared" si="9"/>
        <v>16.875</v>
      </c>
      <c r="J24" s="52">
        <v>0</v>
      </c>
      <c r="K24" s="52">
        <f t="shared" si="10"/>
        <v>1000</v>
      </c>
      <c r="L24" s="31">
        <f t="shared" si="4"/>
        <v>16.875</v>
      </c>
      <c r="M24" s="32"/>
      <c r="N24" s="37">
        <f t="shared" si="5"/>
        <v>14.047756603124403</v>
      </c>
      <c r="O24" s="38">
        <f t="shared" si="6"/>
        <v>1004</v>
      </c>
      <c r="P24" s="39">
        <f t="shared" si="7"/>
        <v>14.10394763228331</v>
      </c>
    </row>
    <row r="25" spans="1:16" ht="15">
      <c r="A25" s="1"/>
      <c r="B25" s="26">
        <v>46713</v>
      </c>
      <c r="C25" s="27">
        <f t="shared" si="1"/>
        <v>6.7500000000000004E-2</v>
      </c>
      <c r="D25" s="34">
        <f>+B25</f>
        <v>46713</v>
      </c>
      <c r="E25" s="54"/>
      <c r="F25" s="35">
        <f t="shared" si="3"/>
        <v>46713</v>
      </c>
      <c r="G25" s="52">
        <f t="shared" si="8"/>
        <v>1000</v>
      </c>
      <c r="H25" s="36">
        <v>90</v>
      </c>
      <c r="I25" s="29">
        <f t="shared" si="9"/>
        <v>16.875</v>
      </c>
      <c r="J25" s="52">
        <v>0</v>
      </c>
      <c r="K25" s="52">
        <f t="shared" si="10"/>
        <v>1000</v>
      </c>
      <c r="L25" s="31">
        <f t="shared" si="4"/>
        <v>16.875</v>
      </c>
      <c r="M25" s="32"/>
      <c r="N25" s="37">
        <f t="shared" si="5"/>
        <v>13.816209077496373</v>
      </c>
      <c r="O25" s="38">
        <f t="shared" si="6"/>
        <v>1095</v>
      </c>
      <c r="P25" s="39">
        <f t="shared" si="7"/>
        <v>15.128748942804492</v>
      </c>
    </row>
    <row r="26" spans="1:16" ht="15">
      <c r="A26" s="1"/>
      <c r="B26" s="26">
        <v>46805</v>
      </c>
      <c r="C26" s="27">
        <f t="shared" si="1"/>
        <v>6.7500000000000004E-2</v>
      </c>
      <c r="D26" s="34">
        <f>+B26</f>
        <v>46805</v>
      </c>
      <c r="E26" s="54"/>
      <c r="F26" s="35">
        <f t="shared" si="3"/>
        <v>46805</v>
      </c>
      <c r="G26" s="52">
        <f t="shared" si="8"/>
        <v>1000</v>
      </c>
      <c r="H26" s="36">
        <v>90</v>
      </c>
      <c r="I26" s="29">
        <f t="shared" si="9"/>
        <v>16.875</v>
      </c>
      <c r="J26" s="52">
        <v>0</v>
      </c>
      <c r="K26" s="52">
        <f t="shared" si="10"/>
        <v>1000</v>
      </c>
      <c r="L26" s="31">
        <f t="shared" si="4"/>
        <v>16.875</v>
      </c>
      <c r="M26" s="32"/>
      <c r="N26" s="37">
        <f t="shared" si="5"/>
        <v>13.585996550033361</v>
      </c>
      <c r="O26" s="38">
        <f t="shared" si="6"/>
        <v>1187</v>
      </c>
      <c r="P26" s="39">
        <f t="shared" si="7"/>
        <v>16.126577908029866</v>
      </c>
    </row>
    <row r="27" spans="1:16" ht="15">
      <c r="A27" s="1"/>
      <c r="B27" s="26">
        <v>46895</v>
      </c>
      <c r="C27" s="27">
        <f t="shared" si="1"/>
        <v>6.7500000000000004E-2</v>
      </c>
      <c r="D27" s="34">
        <f>+B27</f>
        <v>46895</v>
      </c>
      <c r="E27" s="54"/>
      <c r="F27" s="35">
        <f t="shared" ref="F27:F28" si="11">+D27</f>
        <v>46895</v>
      </c>
      <c r="G27" s="52">
        <f t="shared" ref="G27:G28" si="12">K26</f>
        <v>1000</v>
      </c>
      <c r="H27" s="36">
        <v>90</v>
      </c>
      <c r="I27" s="29">
        <f t="shared" ref="I27:I28" si="13">G27*$G$11*(H27/360)</f>
        <v>16.875</v>
      </c>
      <c r="J27" s="52">
        <v>0</v>
      </c>
      <c r="K27" s="52">
        <f t="shared" ref="K27:K28" si="14">+G27-J27</f>
        <v>1000</v>
      </c>
      <c r="L27" s="31">
        <f t="shared" ref="L27:L28" si="15">+I27+J27</f>
        <v>16.875</v>
      </c>
      <c r="M27" s="32"/>
      <c r="N27" s="37">
        <f t="shared" ref="N27:N28" si="16">+L27/(1+$L$9)^((O27)/365)</f>
        <v>13.36450083033184</v>
      </c>
      <c r="O27" s="38">
        <f t="shared" ref="O27:O28" si="17">+F27-$F$15</f>
        <v>1277</v>
      </c>
      <c r="P27" s="39">
        <f t="shared" si="7"/>
        <v>17.066467563657049</v>
      </c>
    </row>
    <row r="28" spans="1:16" ht="15">
      <c r="A28" s="1"/>
      <c r="B28" s="26">
        <v>46987</v>
      </c>
      <c r="C28" s="27">
        <f t="shared" si="1"/>
        <v>6.7500000000000004E-2</v>
      </c>
      <c r="D28" s="34">
        <f>+B28</f>
        <v>46987</v>
      </c>
      <c r="E28" s="54"/>
      <c r="F28" s="35">
        <f t="shared" si="11"/>
        <v>46987</v>
      </c>
      <c r="G28" s="52">
        <f t="shared" si="12"/>
        <v>1000</v>
      </c>
      <c r="H28" s="36">
        <v>90</v>
      </c>
      <c r="I28" s="29">
        <f t="shared" si="13"/>
        <v>16.875</v>
      </c>
      <c r="J28" s="52">
        <v>0</v>
      </c>
      <c r="K28" s="52">
        <f t="shared" si="14"/>
        <v>1000</v>
      </c>
      <c r="L28" s="31">
        <f t="shared" si="15"/>
        <v>16.875</v>
      </c>
      <c r="M28" s="32"/>
      <c r="N28" s="37">
        <f t="shared" si="16"/>
        <v>13.141814889696832</v>
      </c>
      <c r="O28" s="38">
        <f t="shared" si="17"/>
        <v>1369</v>
      </c>
      <c r="P28" s="39">
        <f t="shared" si="7"/>
        <v>17.991144587498308</v>
      </c>
    </row>
    <row r="29" spans="1:16" ht="15.75" thickBot="1">
      <c r="A29" s="1"/>
      <c r="B29" s="26">
        <v>47079</v>
      </c>
      <c r="C29" s="27">
        <f t="shared" si="1"/>
        <v>6.7500000000000004E-2</v>
      </c>
      <c r="D29" s="34">
        <f>+B29</f>
        <v>47079</v>
      </c>
      <c r="E29" s="54"/>
      <c r="F29" s="35">
        <f t="shared" si="3"/>
        <v>47079</v>
      </c>
      <c r="G29" s="52">
        <f>K26</f>
        <v>1000</v>
      </c>
      <c r="H29" s="36">
        <v>90</v>
      </c>
      <c r="I29" s="29">
        <f t="shared" si="9"/>
        <v>16.875</v>
      </c>
      <c r="J29" s="52">
        <f>G29</f>
        <v>1000</v>
      </c>
      <c r="K29" s="52">
        <f t="shared" si="10"/>
        <v>0</v>
      </c>
      <c r="L29" s="31">
        <f t="shared" si="4"/>
        <v>1016.875</v>
      </c>
      <c r="M29" s="32"/>
      <c r="N29" s="37">
        <f>+L29/(1+$L$9)^((O29)/365)</f>
        <v>778.72073294244024</v>
      </c>
      <c r="O29" s="38">
        <f t="shared" si="6"/>
        <v>1461</v>
      </c>
      <c r="P29" s="39">
        <f t="shared" si="7"/>
        <v>1137.7109910504473</v>
      </c>
    </row>
    <row r="30" spans="1:16" ht="15.75" thickBot="1">
      <c r="A30" s="1"/>
      <c r="B30" s="40"/>
      <c r="C30" s="27"/>
      <c r="D30" s="1"/>
      <c r="E30" s="54"/>
      <c r="F30" s="60" t="s">
        <v>18</v>
      </c>
      <c r="G30" s="61"/>
      <c r="H30" s="62"/>
      <c r="I30" s="41">
        <f>SUM(I16:I29)</f>
        <v>270</v>
      </c>
      <c r="J30" s="53">
        <f>SUM(J16:J29)</f>
        <v>1000</v>
      </c>
      <c r="K30" s="53"/>
      <c r="L30" s="42">
        <f>SUM(L15:L29)</f>
        <v>270</v>
      </c>
      <c r="M30" s="4"/>
      <c r="N30" s="43">
        <f>SUM(N16:N29)</f>
        <v>999.99999980527377</v>
      </c>
    </row>
    <row r="31" spans="1:16" ht="15" customHeight="1">
      <c r="E31" s="54"/>
    </row>
    <row r="32" spans="1:16" s="47" customFormat="1" ht="37.5" customHeight="1">
      <c r="E32" s="48"/>
      <c r="F32" s="58" t="s">
        <v>20</v>
      </c>
      <c r="G32" s="58"/>
      <c r="H32" s="58"/>
      <c r="I32" s="58"/>
      <c r="J32" s="58"/>
      <c r="K32" s="58"/>
      <c r="L32" s="58"/>
      <c r="M32" s="49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</sheetData>
  <sheetProtection algorithmName="SHA-512" hashValue="TVNsOW2rHnoPtB7Fgigp1B6PiJvDAnTxIQNC32RDMmZo9tWXlivXGxLZ7/CXsLZ1pHOhMAR4f0sX2f4DL92OnQ==" saltValue="P7wNw2VcW4m2NuxHJz1gCg==" spinCount="100000" sheet="1" selectLockedCells="1"/>
  <mergeCells count="6">
    <mergeCell ref="F32:L32"/>
    <mergeCell ref="J9:K9"/>
    <mergeCell ref="J10:K10"/>
    <mergeCell ref="J11:K11"/>
    <mergeCell ref="J12:K12"/>
    <mergeCell ref="F30:H30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ON YPF LUZ XIX</vt:lpstr>
      <vt:lpstr>ON YPF LUZ XX</vt:lpstr>
      <vt:lpstr>'ON YPF LUZ XIX'!Área_de_impresión</vt:lpstr>
      <vt:lpstr>'ON YPF LUZ XX'!Área_de_impresión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mvisentin@allaria.local</cp:lastModifiedBy>
  <dcterms:created xsi:type="dcterms:W3CDTF">2021-09-15T11:57:40Z</dcterms:created>
  <dcterms:modified xsi:type="dcterms:W3CDTF">2024-11-20T13:47:34Z</dcterms:modified>
</cp:coreProperties>
</file>