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 I\"/>
    </mc:Choice>
  </mc:AlternateContent>
  <xr:revisionPtr revIDLastSave="0" documentId="13_ncr:1_{9B83F09B-2AF9-48E4-914F-48481FD54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Banco Supervielle S.A." sheetId="12" r:id="rId1"/>
  </sheets>
  <definedNames>
    <definedName name="_xlnm.Print_Area" localSheetId="0">'ON Banco Supervielle S.A.'!$A$4:$P$21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2" l="1"/>
  <c r="D16" i="12"/>
  <c r="J27" i="12"/>
  <c r="J16" i="12"/>
  <c r="C16" i="12" l="1"/>
  <c r="C15" i="12"/>
  <c r="F16" i="12" l="1"/>
  <c r="D15" i="12"/>
  <c r="B15" i="12" s="1"/>
  <c r="F15" i="12"/>
  <c r="O16" i="12" l="1"/>
  <c r="G15" i="12"/>
  <c r="L15" i="12" s="1"/>
  <c r="K15" i="12" l="1"/>
  <c r="G16" i="12" l="1"/>
  <c r="K16" i="12" l="1"/>
  <c r="I16" i="12"/>
  <c r="I27" i="12" s="1"/>
  <c r="L16" i="12" l="1"/>
  <c r="L9" i="12" l="1"/>
  <c r="L10" i="12" s="1"/>
  <c r="L27" i="12"/>
  <c r="N16" i="12" l="1"/>
  <c r="N27" i="12"/>
  <c r="Q16" i="12" l="1"/>
  <c r="L11" i="12" s="1"/>
  <c r="L12" i="12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<sst xmlns="http://schemas.openxmlformats.org/spreadsheetml/2006/main" count="22" uniqueCount="22">
  <si>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</si>
  <si>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</si>
  <si>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</si>
  <si>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</si>
  <si>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</si>
  <si>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</si>
  <si>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</si>
  <si>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</si>
  <si>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</si>
  <si>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</si>
  <si>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</si>
  <si>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</si>
  <si>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</si>
  <si>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</si>
  <si>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Obligaciones Negociables Banco Supervielle S.A. Clase I</t>
  </si>
  <si>
    <t>Dólar MEP - 6 meses</t>
  </si>
  <si>
    <t>Capital (USD)</t>
  </si>
  <si>
    <t>Intereses (USD)</t>
  </si>
  <si>
    <t>Amortización (USD)</t>
  </si>
  <si>
    <t>Capital Residual (USD)</t>
  </si>
  <si>
    <t>Flujo (USD)</t>
  </si>
  <si>
    <t>TNA (180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</si>
</sst>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1852094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111125"/>
          <a:ext cx="1852094" cy="853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T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8" width="11.42578125" style="21" outlineLevel="1" collapsed="1"/>
    <col min="99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14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15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11</v>
      </c>
      <c r="G9" s="24">
        <v>1000000</v>
      </c>
      <c r="H9" s="17"/>
      <c r="I9" s="17"/>
      <c r="J9" s="59" t="s">
        <v>0</v>
      </c>
      <c r="K9" s="59"/>
      <c r="L9" s="3">
        <f>+XIRR(L15:L19,F15:F19)</f>
        <v>4.8068770766258234E-2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45624</v>
      </c>
      <c r="H10" s="17"/>
      <c r="I10" s="17"/>
      <c r="J10" s="59" t="s">
        <v>21</v>
      </c>
      <c r="K10" s="59"/>
      <c r="L10" s="3">
        <f>+NOMINAL(L9,2)</f>
        <v>4.7504599033914907E-2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13</v>
      </c>
      <c r="G11" s="50">
        <v>4.7500000000000001E-2</v>
      </c>
      <c r="H11" s="17"/>
      <c r="I11" s="17"/>
      <c r="J11" s="59" t="s">
        <v>2</v>
      </c>
      <c r="K11" s="59"/>
      <c r="L11" s="27">
        <f>+SUM(Q16:Q19)/(365/12)</f>
        <v>5.9506849315068493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59" t="s">
        <v>8</v>
      </c>
      <c r="K12" s="59"/>
      <c r="L12" s="3">
        <f>+N27/G15</f>
        <v>1.0000000006851031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2" t="s">
        <v>16</v>
      </c>
      <c r="H14" s="52" t="s">
        <v>4</v>
      </c>
      <c r="I14" s="52" t="s">
        <v>17</v>
      </c>
      <c r="J14" s="52" t="s">
        <v>18</v>
      </c>
      <c r="K14" s="52" t="s">
        <v>19</v>
      </c>
      <c r="L14" s="53" t="s">
        <v>20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45624</v>
      </c>
      <c r="C15" s="54">
        <f>+$G$11+$G$12</f>
        <v>4.7500000000000001E-2</v>
      </c>
      <c r="D15" s="7">
        <f>+G10</f>
        <v>45624</v>
      </c>
      <c r="E15" s="41"/>
      <c r="F15" s="8">
        <f>+G10</f>
        <v>45624</v>
      </c>
      <c r="G15" s="51">
        <f>+G9</f>
        <v>1000000</v>
      </c>
      <c r="H15" s="46"/>
      <c r="I15" s="45"/>
      <c r="J15" s="45"/>
      <c r="K15" s="51">
        <f t="shared" ref="K15:K16" si="0">+G15-J15</f>
        <v>1000000</v>
      </c>
      <c r="L15" s="47">
        <f>-G15</f>
        <v>-1000000</v>
      </c>
      <c r="M15" s="42"/>
      <c r="N15" s="9"/>
      <c r="O15" s="9"/>
      <c r="P15" s="1"/>
      <c r="Q15" s="1"/>
      <c r="R15" s="20"/>
    </row>
    <row r="16" spans="2:18" ht="15.75" thickBot="1">
      <c r="B16" s="7">
        <v>45805</v>
      </c>
      <c r="C16" s="54">
        <f t="shared" ref="C16:C19" si="1">+$G$11+$G$12</f>
        <v>4.7500000000000001E-2</v>
      </c>
      <c r="D16" s="10">
        <f>+B16</f>
        <v>45805</v>
      </c>
      <c r="E16" s="41"/>
      <c r="F16" s="11">
        <f t="shared" ref="F16" si="2">+D16</f>
        <v>45805</v>
      </c>
      <c r="G16" s="51">
        <f>+K15</f>
        <v>1000000</v>
      </c>
      <c r="H16" s="49">
        <f>+B16-B15</f>
        <v>181</v>
      </c>
      <c r="I16" s="45">
        <f>+G16*($G$11+$G$12)*(H16)/365</f>
        <v>23554.794520547945</v>
      </c>
      <c r="J16" s="51">
        <f>$G$9*1</f>
        <v>1000000</v>
      </c>
      <c r="K16" s="51">
        <f t="shared" si="0"/>
        <v>0</v>
      </c>
      <c r="L16" s="47">
        <f>+I16+J16</f>
        <v>1023554.794520548</v>
      </c>
      <c r="M16" s="42"/>
      <c r="N16" s="12">
        <f>+L16/(1+$L$9)^((O16)/365)</f>
        <v>1000000.000685103</v>
      </c>
      <c r="O16" s="13">
        <f>+F16-$F$15</f>
        <v>181</v>
      </c>
      <c r="P16" s="1"/>
      <c r="Q16" s="14">
        <f>+(N16/$N$27)*O16</f>
        <v>181</v>
      </c>
      <c r="R16" s="20"/>
    </row>
    <row r="17" spans="2:18" hidden="1">
      <c r="B17" s="7"/>
      <c r="C17" s="54"/>
      <c r="D17" s="10"/>
      <c r="E17" s="41"/>
      <c r="F17" s="11"/>
      <c r="G17" s="51"/>
      <c r="H17" s="49"/>
      <c r="I17" s="45"/>
      <c r="J17" s="45"/>
      <c r="K17" s="51"/>
      <c r="L17" s="47"/>
      <c r="M17" s="42"/>
      <c r="N17" s="12"/>
      <c r="O17" s="13"/>
      <c r="P17" s="1"/>
      <c r="Q17" s="14"/>
      <c r="R17" s="20"/>
    </row>
    <row r="18" spans="2:18" hidden="1">
      <c r="B18" s="7"/>
      <c r="C18" s="54"/>
      <c r="D18" s="10"/>
      <c r="E18" s="41"/>
      <c r="F18" s="11"/>
      <c r="G18" s="51"/>
      <c r="H18" s="49"/>
      <c r="I18" s="45"/>
      <c r="J18" s="45"/>
      <c r="K18" s="51"/>
      <c r="L18" s="47"/>
      <c r="M18" s="42"/>
      <c r="N18" s="12"/>
      <c r="O18" s="13"/>
      <c r="P18" s="1"/>
      <c r="Q18" s="14"/>
      <c r="R18" s="20"/>
    </row>
    <row r="19" spans="2:18" ht="15.75" hidden="1" thickBot="1">
      <c r="B19" s="7"/>
      <c r="C19" s="54"/>
      <c r="D19" s="10"/>
      <c r="E19" s="41"/>
      <c r="F19" s="11"/>
      <c r="G19" s="51"/>
      <c r="H19" s="49"/>
      <c r="I19" s="45"/>
      <c r="J19" s="51"/>
      <c r="K19" s="51"/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1"/>
      <c r="H20" s="49"/>
      <c r="I20" s="45"/>
      <c r="J20" s="45"/>
      <c r="K20" s="51"/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1"/>
      <c r="H21" s="49"/>
      <c r="I21" s="45"/>
      <c r="J21" s="45"/>
      <c r="K21" s="51"/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1"/>
      <c r="H22" s="49"/>
      <c r="I22" s="45"/>
      <c r="J22" s="45"/>
      <c r="K22" s="51"/>
      <c r="L22" s="47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1"/>
      <c r="H23" s="49"/>
      <c r="I23" s="45"/>
      <c r="J23" s="45"/>
      <c r="K23" s="51"/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1"/>
      <c r="H24" s="49"/>
      <c r="I24" s="45"/>
      <c r="J24" s="51"/>
      <c r="K24" s="51"/>
      <c r="L24" s="47"/>
      <c r="M24" s="42"/>
      <c r="N24" s="12"/>
      <c r="O24" s="13"/>
      <c r="P24" s="1"/>
      <c r="Q24" s="14"/>
      <c r="R24" s="20"/>
    </row>
    <row r="25" spans="2:18" hidden="1">
      <c r="B25" s="7"/>
      <c r="C25" s="39"/>
      <c r="D25" s="10"/>
      <c r="E25" s="41"/>
      <c r="F25" s="11"/>
      <c r="G25" s="51"/>
      <c r="H25" s="49"/>
      <c r="I25" s="45"/>
      <c r="J25" s="51"/>
      <c r="K25" s="51"/>
      <c r="L25" s="47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1"/>
      <c r="H26" s="49"/>
      <c r="I26" s="45"/>
      <c r="J26" s="51"/>
      <c r="K26" s="51"/>
      <c r="L26" s="47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60" t="s">
        <v>10</v>
      </c>
      <c r="G27" s="61"/>
      <c r="H27" s="61"/>
      <c r="I27" s="55">
        <f>SUM(I16:I23)</f>
        <v>23554.794520547945</v>
      </c>
      <c r="J27" s="56">
        <f>SUM(J16:J23)</f>
        <v>1000000</v>
      </c>
      <c r="K27" s="55"/>
      <c r="L27" s="57">
        <f>SUM(L15:L23)</f>
        <v>23554.794520547963</v>
      </c>
      <c r="M27" s="43"/>
      <c r="N27" s="15">
        <f>SUM(N16:N23)</f>
        <v>1000000.000685103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8" t="s">
        <v>12</v>
      </c>
      <c r="G30" s="58"/>
      <c r="H30" s="58"/>
      <c r="I30" s="58"/>
      <c r="J30" s="58"/>
      <c r="K30" s="58"/>
      <c r="L30" s="58"/>
    </row>
    <row r="31" spans="2:18" s="1" customFormat="1" ht="26.25" customHeight="1">
      <c r="E31" s="16"/>
      <c r="F31" s="58"/>
      <c r="G31" s="58"/>
      <c r="H31" s="58"/>
      <c r="I31" s="58"/>
      <c r="J31" s="58"/>
      <c r="K31" s="58"/>
      <c r="L31" s="58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U6GdodNS6A+7PmvJeBjTiUxDHobcvh2l61rfFUjlRbzTpbY7OKR3HhYCiYnJ41zqK2JZi4q+rjOOnYFeDnIEyw==" saltValue="YDtzeVbAB2vL+UqMxe+CcQ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Banco Supervielle S.A.</vt:lpstr>
      <vt:lpstr>'ON Banco Supervielle S.A.'!Área_de_impresión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2024-11-27T12:05:13Z</dcterms:modified>
</cp:coreProperties>
</file>