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MSU Energy\Clases VIII, IX, X y XI\"/>
    </mc:Choice>
  </mc:AlternateContent>
  <xr:revisionPtr revIDLastSave="0" documentId="13_ncr:1_{5D08ED89-FAB7-46C5-B4E0-1E70CAA45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MSU CL VIII" sheetId="19" r:id="rId1"/>
    <sheet name="ON MSU CL IX" sheetId="11" r:id="rId2"/>
    <sheet name="ON MSU CL X" sheetId="22" r:id="rId3"/>
    <sheet name="ON MSU CL XI" sheetId="23" r:id="rId4"/>
  </sheets>
  <definedNames>
    <definedName name="_xlnm.Print_Area" localSheetId="1">'ON MSU CL IX'!$A$4:$P$19</definedName>
    <definedName name="_xlnm.Print_Area" localSheetId="0">'ON MSU CL VIII'!$A$4:$P$19</definedName>
    <definedName name="_xlnm.Print_Area" localSheetId="2">'ON MSU CL X'!$A$4:$P$19</definedName>
    <definedName name="_xlnm.Print_Area" localSheetId="3">'ON MSU CL XI'!$A$4:$P$19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1" l="1"/>
  <c r="H19" i="22"/>
  <c r="H18" i="22"/>
  <c r="D20" i="22"/>
  <c r="F20" i="22" s="1"/>
  <c r="O20" i="22" s="1"/>
  <c r="D18" i="22"/>
  <c r="H24" i="11"/>
  <c r="H23" i="11"/>
  <c r="H22" i="11"/>
  <c r="H21" i="11"/>
  <c r="H20" i="11"/>
  <c r="H19" i="11"/>
  <c r="H18" i="11"/>
  <c r="D18" i="11"/>
  <c r="D17" i="11"/>
  <c r="D20" i="11"/>
  <c r="D21" i="11"/>
  <c r="D22" i="11"/>
  <c r="F22" i="11" s="1"/>
  <c r="D23" i="11"/>
  <c r="D24" i="11"/>
  <c r="F24" i="11" s="1"/>
  <c r="J17" i="23"/>
  <c r="J26" i="23" s="1"/>
  <c r="D17" i="23"/>
  <c r="H25" i="23"/>
  <c r="F17" i="23"/>
  <c r="C17" i="23"/>
  <c r="G16" i="23"/>
  <c r="L16" i="23" s="1"/>
  <c r="F16" i="23"/>
  <c r="D16" i="23"/>
  <c r="C16" i="23"/>
  <c r="B16" i="23"/>
  <c r="H17" i="23" s="1"/>
  <c r="F18" i="22"/>
  <c r="D17" i="22"/>
  <c r="F17" i="22" s="1"/>
  <c r="O17" i="22" s="1"/>
  <c r="J20" i="22"/>
  <c r="J26" i="22" s="1"/>
  <c r="H25" i="22"/>
  <c r="C20" i="22"/>
  <c r="D19" i="22"/>
  <c r="F19" i="22" s="1"/>
  <c r="O19" i="22" s="1"/>
  <c r="C19" i="22"/>
  <c r="C18" i="22"/>
  <c r="C17" i="22"/>
  <c r="G16" i="22"/>
  <c r="K16" i="22" s="1"/>
  <c r="G17" i="22" s="1"/>
  <c r="F16" i="22"/>
  <c r="D16" i="22"/>
  <c r="C16" i="22"/>
  <c r="B16" i="22"/>
  <c r="H17" i="22" s="1"/>
  <c r="H25" i="11"/>
  <c r="F21" i="11"/>
  <c r="C21" i="11"/>
  <c r="C22" i="11"/>
  <c r="C23" i="11"/>
  <c r="C24" i="11"/>
  <c r="D19" i="19"/>
  <c r="H19" i="19" s="1"/>
  <c r="D18" i="19"/>
  <c r="D17" i="19"/>
  <c r="D16" i="19"/>
  <c r="H20" i="22" l="1"/>
  <c r="O18" i="22"/>
  <c r="K16" i="23"/>
  <c r="G17" i="23" s="1"/>
  <c r="I17" i="23" s="1"/>
  <c r="O17" i="23"/>
  <c r="F23" i="11"/>
  <c r="K17" i="22"/>
  <c r="G18" i="22" s="1"/>
  <c r="I17" i="22"/>
  <c r="L16" i="22"/>
  <c r="K17" i="23" l="1"/>
  <c r="L17" i="23"/>
  <c r="L8" i="23" s="1"/>
  <c r="L17" i="22"/>
  <c r="I18" i="22"/>
  <c r="L18" i="22" s="1"/>
  <c r="K18" i="22"/>
  <c r="G19" i="22" s="1"/>
  <c r="L9" i="23" l="1"/>
  <c r="K19" i="22"/>
  <c r="G20" i="22" s="1"/>
  <c r="I19" i="22"/>
  <c r="L19" i="22" s="1"/>
  <c r="I26" i="23" l="1"/>
  <c r="I20" i="22"/>
  <c r="K20" i="22"/>
  <c r="L26" i="23" l="1"/>
  <c r="L20" i="22"/>
  <c r="L8" i="22" l="1"/>
  <c r="L9" i="22" s="1"/>
  <c r="L26" i="22"/>
  <c r="N17" i="23"/>
  <c r="N26" i="23" s="1"/>
  <c r="Q17" i="23" l="1"/>
  <c r="L10" i="23" s="1"/>
  <c r="I26" i="22"/>
  <c r="L11" i="23" l="1"/>
  <c r="N17" i="22" l="1"/>
  <c r="N18" i="22"/>
  <c r="N19" i="22"/>
  <c r="N20" i="22"/>
  <c r="N26" i="22" l="1"/>
  <c r="Q17" i="22" l="1"/>
  <c r="Q19" i="22"/>
  <c r="Q20" i="22"/>
  <c r="Q18" i="22"/>
  <c r="L10" i="22" l="1"/>
  <c r="L11" i="22" s="1"/>
  <c r="H17" i="19" l="1"/>
  <c r="H18" i="19"/>
  <c r="F18" i="19"/>
  <c r="F16" i="19"/>
  <c r="J19" i="19"/>
  <c r="J20" i="19" s="1"/>
  <c r="C19" i="19"/>
  <c r="C18" i="19"/>
  <c r="C17" i="19"/>
  <c r="C16" i="19"/>
  <c r="G15" i="19"/>
  <c r="L15" i="19" s="1"/>
  <c r="F15" i="19"/>
  <c r="D15" i="19"/>
  <c r="C15" i="19"/>
  <c r="B15" i="19"/>
  <c r="H16" i="19" s="1"/>
  <c r="O18" i="19" l="1"/>
  <c r="O16" i="19"/>
  <c r="K15" i="19"/>
  <c r="G16" i="19" s="1"/>
  <c r="I16" i="19" s="1"/>
  <c r="F17" i="19"/>
  <c r="O17" i="19" s="1"/>
  <c r="F19" i="19"/>
  <c r="O19" i="19" s="1"/>
  <c r="K16" i="19" l="1"/>
  <c r="G17" i="19" s="1"/>
  <c r="K17" i="19" s="1"/>
  <c r="G18" i="19" s="1"/>
  <c r="L16" i="19"/>
  <c r="I17" i="19" l="1"/>
  <c r="L17" i="19" s="1"/>
  <c r="I18" i="19"/>
  <c r="L18" i="19" s="1"/>
  <c r="K18" i="19"/>
  <c r="G19" i="19" s="1"/>
  <c r="I19" i="19" s="1"/>
  <c r="K19" i="19" l="1"/>
  <c r="L19" i="19"/>
  <c r="L9" i="19" l="1"/>
  <c r="L10" i="19" s="1"/>
  <c r="L20" i="19"/>
  <c r="I20" i="19"/>
  <c r="N18" i="19" l="1"/>
  <c r="N17" i="19"/>
  <c r="N19" i="19"/>
  <c r="N16" i="19"/>
  <c r="N20" i="19" l="1"/>
  <c r="Q18" i="19" l="1"/>
  <c r="Q19" i="19"/>
  <c r="Q17" i="19"/>
  <c r="Q16" i="19"/>
  <c r="D19" i="11"/>
  <c r="L11" i="19" l="1"/>
  <c r="L12" i="19" s="1"/>
  <c r="F20" i="11"/>
  <c r="F18" i="11"/>
  <c r="F19" i="11"/>
  <c r="F17" i="11"/>
  <c r="J26" i="11"/>
  <c r="C20" i="11"/>
  <c r="C19" i="11"/>
  <c r="C18" i="11"/>
  <c r="C17" i="11"/>
  <c r="G16" i="11"/>
  <c r="K16" i="11" s="1"/>
  <c r="G17" i="11" s="1"/>
  <c r="F16" i="11"/>
  <c r="D16" i="11"/>
  <c r="C16" i="11"/>
  <c r="B16" i="11"/>
  <c r="H17" i="11" s="1"/>
  <c r="O21" i="11" l="1"/>
  <c r="O22" i="11"/>
  <c r="O24" i="11"/>
  <c r="O23" i="11"/>
  <c r="O17" i="11"/>
  <c r="O19" i="11"/>
  <c r="O20" i="11"/>
  <c r="L16" i="11"/>
  <c r="O18" i="11"/>
  <c r="K17" i="11"/>
  <c r="G18" i="11" s="1"/>
  <c r="I17" i="11"/>
  <c r="L17" i="11" s="1"/>
  <c r="K18" i="11" l="1"/>
  <c r="G19" i="11" s="1"/>
  <c r="I18" i="11"/>
  <c r="L18" i="11" s="1"/>
  <c r="K19" i="11" l="1"/>
  <c r="G20" i="11" s="1"/>
  <c r="I19" i="11"/>
  <c r="L19" i="11" s="1"/>
  <c r="K20" i="11" l="1"/>
  <c r="G21" i="11" s="1"/>
  <c r="I20" i="11"/>
  <c r="L20" i="11" s="1"/>
  <c r="I21" i="11" l="1"/>
  <c r="L21" i="11" s="1"/>
  <c r="K21" i="11"/>
  <c r="G22" i="11" s="1"/>
  <c r="K22" i="11" l="1"/>
  <c r="G23" i="11" s="1"/>
  <c r="I22" i="11"/>
  <c r="L22" i="11" l="1"/>
  <c r="K23" i="11"/>
  <c r="G24" i="11" s="1"/>
  <c r="I23" i="11"/>
  <c r="L23" i="11" s="1"/>
  <c r="I24" i="11" l="1"/>
  <c r="L24" i="11" s="1"/>
  <c r="L26" i="11" s="1"/>
  <c r="K24" i="11"/>
  <c r="L8" i="11"/>
  <c r="N22" i="11" s="1"/>
  <c r="I26" i="11" l="1"/>
  <c r="L9" i="11"/>
  <c r="N21" i="11"/>
  <c r="N18" i="11"/>
  <c r="N19" i="11"/>
  <c r="N17" i="11"/>
  <c r="N20" i="11"/>
  <c r="N24" i="11"/>
  <c r="N23" i="11"/>
  <c r="N26" i="11" l="1"/>
  <c r="Q17" i="11" l="1"/>
  <c r="Q22" i="11"/>
  <c r="Q21" i="11"/>
  <c r="Q20" i="11"/>
  <c r="Q18" i="11"/>
  <c r="Q24" i="11"/>
  <c r="Q19" i="11"/>
  <c r="Q23" i="11"/>
  <c r="L10" i="11" l="1"/>
  <c r="L11" i="11" s="1"/>
</calcChain>
</file>

<file path=xl/sharedStrings.xml><?xml version="1.0" encoding="utf-8"?>
<sst xmlns="http://schemas.openxmlformats.org/spreadsheetml/2006/main" count="89" uniqueCount="39">
  <si>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</si>
  <si>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</si>
  <si>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</si>
  <si>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</si>
  <si>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</si>
  <si>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</si>
  <si>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</si>
  <si>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</si>
  <si>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</si>
  <si>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</si>
  <si>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</si>
  <si>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TNA (90 d)</t>
  </si>
  <si>
    <t>Tasa Fija a Licitar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</si>
  <si>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</si>
  <si>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</si>
  <si>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</si>
  <si>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</si>
  <si>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</si>
  <si>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</si>
  <si>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</si>
  <si>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Duration (años)</t>
  </si>
  <si>
    <t xml:space="preserve">Dólar MEP - 24 meses </t>
  </si>
  <si>
    <t>VN (AR$)</t>
  </si>
  <si>
    <t>Badlar Proyectada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</si>
  <si>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</si>
  <si>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</si>
  <si>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</si>
  <si>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</si>
  <si>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</si>
  <si>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</si>
  <si>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
</t>
  </si>
  <si>
    <t>ON  MSU Energy S.A. Clase VIII</t>
  </si>
  <si>
    <t>Pesos Badlar - 10 meses</t>
  </si>
  <si>
    <t xml:space="preserve">Dólar Linked - 24 meses </t>
  </si>
  <si>
    <t>ON  MSU Energy S.A. Clase X</t>
  </si>
  <si>
    <t>ON  MSU Energy S.A. Clase IX</t>
  </si>
  <si>
    <t>ON  MSU Energy S.A. Clase XI</t>
  </si>
  <si>
    <t xml:space="preserve">Dólar Linked - 10 meses 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</si>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</sst>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0.0%"/>
    <numFmt numFmtId="175" formatCode="#,##0_ ;\-#,##0\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112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5" fillId="5" borderId="0" xfId="0" applyFont="1" applyFill="1" applyProtection="1">
      <protection hidden="1"/>
    </xf>
    <xf numFmtId="166" fontId="7" fillId="5" borderId="0" xfId="0" applyNumberFormat="1" applyFont="1" applyFill="1" applyAlignment="1" applyProtection="1">
      <alignment horizontal="left"/>
      <protection hidden="1"/>
    </xf>
    <xf numFmtId="9" fontId="8" fillId="5" borderId="0" xfId="1" applyFont="1" applyFill="1" applyBorder="1" applyProtection="1">
      <protection hidden="1"/>
    </xf>
    <xf numFmtId="10" fontId="5" fillId="5" borderId="0" xfId="0" applyNumberFormat="1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12" fillId="5" borderId="0" xfId="0" applyFont="1" applyFill="1"/>
    <xf numFmtId="0" fontId="4" fillId="5" borderId="0" xfId="0" applyFont="1" applyFill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5" xfId="0" applyNumberFormat="1" applyFont="1" applyBorder="1"/>
    <xf numFmtId="0" fontId="5" fillId="0" borderId="0" xfId="0" applyFont="1"/>
    <xf numFmtId="166" fontId="5" fillId="0" borderId="0" xfId="0" applyNumberFormat="1" applyFont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Protection="1">
      <protection hidden="1"/>
    </xf>
    <xf numFmtId="0" fontId="5" fillId="0" borderId="0" xfId="5" applyFont="1" applyProtection="1">
      <protection hidden="1"/>
    </xf>
    <xf numFmtId="166" fontId="5" fillId="0" borderId="0" xfId="5" applyNumberFormat="1" applyFont="1" applyProtection="1">
      <protection hidden="1"/>
    </xf>
    <xf numFmtId="0" fontId="4" fillId="5" borderId="0" xfId="5" applyFont="1" applyFill="1" applyProtection="1">
      <protection hidden="1"/>
    </xf>
    <xf numFmtId="0" fontId="4" fillId="0" borderId="0" xfId="5" applyFont="1"/>
    <xf numFmtId="0" fontId="6" fillId="0" borderId="0" xfId="5" applyFont="1" applyProtection="1">
      <protection hidden="1"/>
    </xf>
    <xf numFmtId="166" fontId="7" fillId="4" borderId="2" xfId="5" applyNumberFormat="1" applyFont="1" applyFill="1" applyBorder="1" applyAlignment="1" applyProtection="1">
      <alignment horizontal="left"/>
      <protection hidden="1"/>
    </xf>
    <xf numFmtId="170" fontId="8" fillId="3" borderId="2" xfId="6" applyNumberFormat="1" applyFont="1" applyFill="1" applyBorder="1" applyProtection="1">
      <protection locked="0" hidden="1"/>
    </xf>
    <xf numFmtId="165" fontId="10" fillId="5" borderId="0" xfId="6" applyFont="1" applyFill="1" applyBorder="1" applyProtection="1">
      <protection hidden="1"/>
    </xf>
    <xf numFmtId="165" fontId="8" fillId="2" borderId="2" xfId="6" applyFont="1" applyFill="1" applyBorder="1" applyProtection="1">
      <protection hidden="1"/>
    </xf>
    <xf numFmtId="10" fontId="5" fillId="0" borderId="0" xfId="5" applyNumberFormat="1" applyFont="1" applyProtection="1">
      <protection hidden="1"/>
    </xf>
    <xf numFmtId="0" fontId="11" fillId="5" borderId="0" xfId="5" applyFont="1" applyFill="1" applyAlignment="1" applyProtection="1">
      <alignment horizontal="center"/>
      <protection hidden="1"/>
    </xf>
    <xf numFmtId="0" fontId="12" fillId="5" borderId="0" xfId="5" applyFont="1" applyFill="1" applyProtection="1">
      <protection hidden="1"/>
    </xf>
    <xf numFmtId="0" fontId="4" fillId="0" borderId="0" xfId="5" applyFont="1" applyAlignment="1" applyProtection="1">
      <alignment horizontal="center" vertical="center" wrapText="1"/>
      <protection hidden="1"/>
    </xf>
    <xf numFmtId="166" fontId="6" fillId="0" borderId="0" xfId="5" applyNumberFormat="1" applyFont="1" applyAlignment="1" applyProtection="1">
      <alignment horizontal="center" vertical="center" wrapText="1"/>
      <protection hidden="1"/>
    </xf>
    <xf numFmtId="0" fontId="13" fillId="5" borderId="0" xfId="5" applyFont="1" applyFill="1" applyAlignment="1" applyProtection="1">
      <alignment horizontal="center" vertical="center" wrapText="1"/>
      <protection hidden="1"/>
    </xf>
    <xf numFmtId="0" fontId="13" fillId="0" borderId="1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167" fontId="12" fillId="0" borderId="0" xfId="5" applyNumberFormat="1" applyFont="1" applyProtection="1">
      <protection hidden="1"/>
    </xf>
    <xf numFmtId="167" fontId="5" fillId="0" borderId="0" xfId="5" applyNumberFormat="1" applyFont="1" applyProtection="1">
      <protection hidden="1"/>
    </xf>
    <xf numFmtId="167" fontId="5" fillId="2" borderId="4" xfId="5" applyNumberFormat="1" applyFont="1" applyFill="1" applyBorder="1" applyProtection="1">
      <protection hidden="1"/>
    </xf>
    <xf numFmtId="171" fontId="5" fillId="2" borderId="0" xfId="5" applyNumberFormat="1" applyFont="1" applyFill="1" applyProtection="1">
      <protection hidden="1"/>
    </xf>
    <xf numFmtId="171" fontId="5" fillId="2" borderId="5" xfId="5" applyNumberFormat="1" applyFont="1" applyFill="1" applyBorder="1" applyAlignment="1" applyProtection="1">
      <alignment horizontal="right" indent="1"/>
      <protection hidden="1"/>
    </xf>
    <xf numFmtId="171" fontId="5" fillId="2" borderId="9" xfId="5" applyNumberFormat="1" applyFont="1" applyFill="1" applyBorder="1" applyProtection="1">
      <protection hidden="1"/>
    </xf>
    <xf numFmtId="169" fontId="12" fillId="5" borderId="0" xfId="7" applyNumberFormat="1" applyFont="1" applyFill="1" applyBorder="1" applyAlignment="1" applyProtection="1">
      <alignment horizontal="right" indent="1"/>
      <protection hidden="1"/>
    </xf>
    <xf numFmtId="2" fontId="12" fillId="0" borderId="0" xfId="5" applyNumberFormat="1" applyFont="1" applyAlignment="1">
      <alignment horizontal="right" indent="1"/>
    </xf>
    <xf numFmtId="170" fontId="12" fillId="0" borderId="0" xfId="6" applyNumberFormat="1" applyFont="1" applyAlignment="1" applyProtection="1"/>
    <xf numFmtId="1" fontId="12" fillId="0" borderId="0" xfId="5" applyNumberFormat="1" applyFont="1" applyAlignment="1">
      <alignment horizontal="right" indent="1"/>
    </xf>
    <xf numFmtId="168" fontId="4" fillId="0" borderId="0" xfId="5" applyNumberFormat="1" applyFont="1"/>
    <xf numFmtId="170" fontId="4" fillId="0" borderId="15" xfId="5" applyNumberFormat="1" applyFont="1" applyBorder="1"/>
    <xf numFmtId="0" fontId="5" fillId="0" borderId="0" xfId="5" applyFont="1"/>
    <xf numFmtId="166" fontId="5" fillId="0" borderId="0" xfId="5" applyNumberFormat="1" applyFont="1"/>
    <xf numFmtId="0" fontId="4" fillId="5" borderId="0" xfId="5" applyFont="1" applyFill="1"/>
    <xf numFmtId="10" fontId="8" fillId="3" borderId="2" xfId="1" applyNumberFormat="1" applyFont="1" applyFill="1" applyBorder="1" applyProtection="1">
      <protection locked="0" hidden="1"/>
    </xf>
    <xf numFmtId="166" fontId="13" fillId="0" borderId="1" xfId="5" applyNumberFormat="1" applyFont="1" applyBorder="1" applyAlignment="1">
      <alignment horizontal="center" vertical="center" wrapText="1"/>
    </xf>
    <xf numFmtId="172" fontId="5" fillId="2" borderId="0" xfId="5" applyNumberFormat="1" applyFont="1" applyFill="1" applyProtection="1">
      <protection hidden="1"/>
    </xf>
    <xf numFmtId="174" fontId="10" fillId="5" borderId="0" xfId="1" applyNumberFormat="1" applyFont="1" applyFill="1" applyBorder="1" applyProtection="1">
      <protection hidden="1"/>
    </xf>
    <xf numFmtId="173" fontId="8" fillId="3" borderId="2" xfId="1" applyNumberFormat="1" applyFont="1" applyFill="1" applyBorder="1" applyProtection="1">
      <protection locked="0" hidden="1"/>
    </xf>
    <xf numFmtId="0" fontId="12" fillId="0" borderId="0" xfId="5" applyFont="1" applyProtection="1">
      <protection hidden="1"/>
    </xf>
    <xf numFmtId="9" fontId="4" fillId="0" borderId="0" xfId="5" applyNumberFormat="1" applyFont="1"/>
    <xf numFmtId="175" fontId="5" fillId="2" borderId="0" xfId="5" applyNumberFormat="1" applyFont="1" applyFill="1" applyAlignment="1" applyProtection="1">
      <alignment horizontal="right" indent="1"/>
      <protection hidden="1"/>
    </xf>
    <xf numFmtId="167" fontId="12" fillId="0" borderId="0" xfId="5" applyNumberFormat="1" applyFont="1"/>
    <xf numFmtId="2" fontId="12" fillId="5" borderId="0" xfId="5" applyNumberFormat="1" applyFont="1" applyFill="1" applyAlignment="1" applyProtection="1">
      <alignment horizontal="right" indent="1"/>
      <protection hidden="1"/>
    </xf>
    <xf numFmtId="165" fontId="5" fillId="0" borderId="0" xfId="2" applyFont="1" applyProtection="1">
      <protection hidden="1"/>
    </xf>
    <xf numFmtId="0" fontId="14" fillId="2" borderId="0" xfId="5" applyFont="1" applyFill="1" applyAlignment="1" applyProtection="1">
      <alignment horizontal="center" vertical="top" wrapText="1"/>
      <protection hidden="1"/>
    </xf>
    <xf numFmtId="0" fontId="9" fillId="4" borderId="3" xfId="5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6" borderId="12" xfId="4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66" fontId="7" fillId="4" borderId="14" xfId="0" applyNumberFormat="1" applyFont="1" applyFill="1" applyBorder="1" applyAlignment="1" applyProtection="1">
      <alignment horizontal="left" vertical="center"/>
      <protection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4" xfId="1" applyNumberFormat="1" applyFont="1" applyFill="1" applyBorder="1" applyAlignment="1" applyProtection="1">
      <alignment horizontal="right" vertical="center"/>
      <protection locked="0" hidden="1"/>
    </xf>
  </cellXfs>
  <cellStyles count="9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 3" xfId="8" xr:uid="{3E61D648-3C61-45ED-9F88-79C1E5251AE3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1329865</xdr:colOff>
      <xdr:row>2</xdr:row>
      <xdr:rowOff>98651</xdr:rowOff>
    </xdr:from>
    <xdr:to>
      <xdr:col>11</xdr:col>
      <xdr:colOff>1250733</xdr:colOff>
      <xdr:row>4</xdr:row>
      <xdr:rowOff>150131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6FE5DE-5B83-466B-AF16-4F35CEE6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365" y="466951"/>
          <a:ext cx="1292468" cy="419780"/>
        </a:xfrm>
        <a:prstGeom prst="rect">
          <a:avLst/>
        </a:prstGeom>
      </xdr:spPr>
    </xdr:pic>
    <xdr:clientData/>
  </xdr:twoCellAnchor>
  <xdr:twoCellAnchor editAs="oneCell">
    <xdr:from>
      <xdr:col>5</xdr:col>
      <xdr:colOff>33618</xdr:colOff>
      <xdr:row>1</xdr:row>
      <xdr:rowOff>1</xdr:rowOff>
    </xdr:from>
    <xdr:to>
      <xdr:col>5</xdr:col>
      <xdr:colOff>1685777</xdr:colOff>
      <xdr:row>4</xdr:row>
      <xdr:rowOff>96158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98932E-9CBD-E1F7-B461-2C52759C4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6147" y="179295"/>
          <a:ext cx="1655334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1184011</xdr:colOff>
      <xdr:row>0</xdr:row>
      <xdr:rowOff>0</xdr:rowOff>
    </xdr:from>
    <xdr:to>
      <xdr:col>12</xdr:col>
      <xdr:colOff>76290</xdr:colOff>
      <xdr:row>3</xdr:row>
      <xdr:rowOff>102427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76229-6F33-4054-AA57-F014CD31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9761" y="567531"/>
          <a:ext cx="1773591" cy="65329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19052</xdr:colOff>
      <xdr:row>1</xdr:row>
      <xdr:rowOff>9526</xdr:rowOff>
    </xdr:from>
    <xdr:to>
      <xdr:col>5</xdr:col>
      <xdr:colOff>1228726</xdr:colOff>
      <xdr:row>3</xdr:row>
      <xdr:rowOff>105347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EE3EC1-3F45-F982-9EC7-A1D01EA04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4052" y="190501"/>
          <a:ext cx="1206499" cy="454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1184011</xdr:colOff>
      <xdr:row>0</xdr:row>
      <xdr:rowOff>0</xdr:rowOff>
    </xdr:from>
    <xdr:to>
      <xdr:col>12</xdr:col>
      <xdr:colOff>76290</xdr:colOff>
      <xdr:row>3</xdr:row>
      <xdr:rowOff>105602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D1EEF8-BDC2-438E-94DE-B50B4A3D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3036" y="0"/>
          <a:ext cx="1768829" cy="64852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19052</xdr:colOff>
      <xdr:row>1</xdr:row>
      <xdr:rowOff>9526</xdr:rowOff>
    </xdr:from>
    <xdr:to>
      <xdr:col>5</xdr:col>
      <xdr:colOff>1225551</xdr:colOff>
      <xdr:row>3</xdr:row>
      <xdr:rowOff>102172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4E4581-8987-4BA0-BE4D-3C02B16BF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2" y="187326"/>
          <a:ext cx="1206499" cy="457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1184011</xdr:colOff>
      <xdr:row>0</xdr:row>
      <xdr:rowOff>0</xdr:rowOff>
    </xdr:from>
    <xdr:to>
      <xdr:col>12</xdr:col>
      <xdr:colOff>76290</xdr:colOff>
      <xdr:row>3</xdr:row>
      <xdr:rowOff>105602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6534D2-2D81-451A-AA3F-EF0F79325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3036" y="0"/>
          <a:ext cx="1768829" cy="64852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19052</xdr:colOff>
      <xdr:row>1</xdr:row>
      <xdr:rowOff>9526</xdr:rowOff>
    </xdr:from>
    <xdr:to>
      <xdr:col>5</xdr:col>
      <xdr:colOff>1225551</xdr:colOff>
      <xdr:row>3</xdr:row>
      <xdr:rowOff>102172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415356-FE2D-4844-A84F-C342B65F5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2" y="187326"/>
          <a:ext cx="1206499" cy="45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838D-82BF-4E0A-BABD-CCE8048B622F}">
  <sheetPr codeName="Hoja1">
    <pageSetUpPr fitToPage="1"/>
  </sheetPr>
  <dimension ref="A1:CL50"/>
  <sheetViews>
    <sheetView showGridLines="0" tabSelected="1" zoomScaleNormal="10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10.140625" style="60" customWidth="1"/>
    <col min="2" max="2" width="34.85546875" style="60" hidden="1" customWidth="1"/>
    <col min="3" max="3" width="15.42578125" style="60" hidden="1" customWidth="1"/>
    <col min="4" max="4" width="34.42578125" style="60" hidden="1" customWidth="1"/>
    <col min="5" max="5" width="19.85546875" style="86" customWidth="1"/>
    <col min="6" max="6" width="36.5703125" style="87" bestFit="1" customWidth="1"/>
    <col min="7" max="7" width="13.42578125" style="86" bestFit="1" customWidth="1"/>
    <col min="8" max="12" width="19.7109375" style="86" customWidth="1"/>
    <col min="13" max="13" width="19.7109375" style="88" customWidth="1"/>
    <col min="14" max="17" width="19.7109375" style="60" hidden="1" customWidth="1"/>
    <col min="18" max="19" width="19.7109375" style="60" customWidth="1"/>
    <col min="20" max="88" width="11.42578125" style="60" customWidth="1"/>
    <col min="89" max="90" width="11.42578125" style="60"/>
    <col min="91" max="16384" width="11.42578125" style="60" outlineLevel="1"/>
  </cols>
  <sheetData>
    <row r="1" spans="2:18">
      <c r="E1" s="57"/>
      <c r="F1" s="58"/>
      <c r="G1" s="57"/>
      <c r="H1" s="57"/>
      <c r="I1" s="57"/>
      <c r="J1" s="57"/>
      <c r="K1" s="57"/>
      <c r="L1" s="57"/>
      <c r="M1" s="59"/>
      <c r="N1" s="56"/>
      <c r="O1" s="56"/>
      <c r="P1" s="56"/>
      <c r="Q1" s="56"/>
      <c r="R1" s="56"/>
    </row>
    <row r="2" spans="2:18">
      <c r="E2" s="57"/>
      <c r="F2" s="58"/>
      <c r="G2" s="57"/>
      <c r="H2" s="57"/>
      <c r="I2" s="57"/>
      <c r="J2" s="57"/>
      <c r="K2" s="57"/>
      <c r="L2" s="57"/>
      <c r="M2" s="59"/>
      <c r="N2" s="56"/>
      <c r="O2" s="56"/>
      <c r="P2" s="56"/>
      <c r="Q2" s="56"/>
      <c r="R2" s="56"/>
    </row>
    <row r="3" spans="2:18">
      <c r="E3" s="57"/>
      <c r="F3" s="58"/>
      <c r="G3" s="57"/>
      <c r="H3" s="57"/>
      <c r="I3" s="57"/>
      <c r="J3" s="57"/>
      <c r="K3" s="57"/>
      <c r="L3" s="57"/>
      <c r="M3" s="59"/>
      <c r="N3" s="56"/>
      <c r="O3" s="56"/>
      <c r="P3" s="56"/>
      <c r="Q3" s="56"/>
      <c r="R3" s="56"/>
    </row>
    <row r="4" spans="2:18">
      <c r="E4" s="57"/>
      <c r="F4" s="58"/>
      <c r="G4" s="57"/>
      <c r="H4" s="57"/>
      <c r="I4" s="57"/>
      <c r="J4" s="57"/>
      <c r="K4" s="57"/>
      <c r="L4" s="57"/>
      <c r="M4" s="59"/>
      <c r="N4" s="56"/>
      <c r="O4" s="56"/>
      <c r="P4" s="56"/>
      <c r="Q4" s="56"/>
      <c r="R4" s="56"/>
    </row>
    <row r="5" spans="2:18">
      <c r="E5" s="57"/>
      <c r="F5" s="58"/>
      <c r="G5" s="57"/>
      <c r="H5" s="57"/>
      <c r="I5" s="57"/>
      <c r="J5" s="57"/>
      <c r="K5" s="57"/>
      <c r="L5" s="57"/>
      <c r="M5" s="59"/>
      <c r="N5" s="56"/>
      <c r="O5" s="56"/>
      <c r="P5" s="56"/>
      <c r="Q5" s="56"/>
      <c r="R5" s="56"/>
    </row>
    <row r="6" spans="2:18">
      <c r="E6" s="57"/>
      <c r="F6" s="6" t="s">
        <v>31</v>
      </c>
      <c r="G6" s="57"/>
      <c r="H6" s="57"/>
      <c r="I6" s="57"/>
      <c r="J6" s="57"/>
      <c r="K6" s="57"/>
      <c r="L6" s="57"/>
      <c r="M6" s="59"/>
      <c r="N6" s="56"/>
      <c r="O6" s="56"/>
      <c r="P6" s="56"/>
      <c r="Q6" s="56"/>
      <c r="R6" s="56"/>
    </row>
    <row r="7" spans="2:18">
      <c r="E7" s="57"/>
      <c r="F7" s="6" t="s">
        <v>32</v>
      </c>
      <c r="G7" s="57"/>
      <c r="H7" s="57"/>
      <c r="I7" s="57"/>
      <c r="J7" s="57"/>
      <c r="K7" s="57"/>
      <c r="L7" s="57"/>
      <c r="M7" s="59"/>
      <c r="N7" s="56"/>
      <c r="O7" s="56"/>
      <c r="P7" s="56"/>
      <c r="Q7" s="56"/>
      <c r="R7" s="56"/>
    </row>
    <row r="8" spans="2:18">
      <c r="E8" s="57"/>
      <c r="F8" s="58"/>
      <c r="G8" s="57"/>
      <c r="H8" s="57"/>
      <c r="I8" s="57"/>
      <c r="J8" s="57"/>
      <c r="K8" s="57"/>
      <c r="L8" s="57"/>
      <c r="M8" s="59"/>
      <c r="N8" s="56"/>
      <c r="O8" s="56"/>
      <c r="P8" s="56"/>
      <c r="Q8" s="56"/>
      <c r="R8" s="56"/>
    </row>
    <row r="9" spans="2:18">
      <c r="E9" s="57"/>
      <c r="F9" s="62" t="s">
        <v>22</v>
      </c>
      <c r="G9" s="63">
        <v>1000</v>
      </c>
      <c r="H9" s="57"/>
      <c r="I9" s="57"/>
      <c r="J9" s="101" t="s">
        <v>0</v>
      </c>
      <c r="K9" s="101"/>
      <c r="L9" s="9">
        <f>+XIRR(L15:L19,F15:F19)</f>
        <v>1.70227621793747</v>
      </c>
      <c r="M9" s="10"/>
      <c r="N9" s="56"/>
      <c r="O9" s="56"/>
      <c r="P9" s="56"/>
      <c r="Q9" s="56"/>
      <c r="R9" s="56"/>
    </row>
    <row r="10" spans="2:18">
      <c r="E10" s="57"/>
      <c r="F10" s="62" t="s">
        <v>6</v>
      </c>
      <c r="G10" s="46">
        <v>45363</v>
      </c>
      <c r="H10" s="57"/>
      <c r="I10" s="57"/>
      <c r="J10" s="101" t="s">
        <v>11</v>
      </c>
      <c r="K10" s="101"/>
      <c r="L10" s="9">
        <f>+NOMINAL(L9,4)</f>
        <v>1.1285244001114147</v>
      </c>
      <c r="M10" s="92"/>
      <c r="N10" s="56"/>
      <c r="O10" s="56"/>
      <c r="P10" s="56"/>
      <c r="Q10" s="56"/>
      <c r="R10" s="56"/>
    </row>
    <row r="11" spans="2:18">
      <c r="E11" s="57"/>
      <c r="F11" s="62" t="s">
        <v>23</v>
      </c>
      <c r="G11" s="93">
        <v>1.0925</v>
      </c>
      <c r="H11" s="57"/>
      <c r="I11" s="57"/>
      <c r="J11" s="101" t="s">
        <v>2</v>
      </c>
      <c r="K11" s="101"/>
      <c r="L11" s="65">
        <f>+SUM(Q16:Q19)/(365/12)</f>
        <v>7.7041270159592203</v>
      </c>
      <c r="M11" s="64"/>
      <c r="N11" s="56"/>
      <c r="O11" s="56"/>
      <c r="P11" s="56"/>
      <c r="Q11" s="56"/>
      <c r="R11" s="56"/>
    </row>
    <row r="12" spans="2:18">
      <c r="E12" s="57"/>
      <c r="F12" s="62" t="s">
        <v>24</v>
      </c>
      <c r="G12" s="89">
        <v>0.03</v>
      </c>
      <c r="H12" s="66"/>
      <c r="I12" s="61"/>
      <c r="J12" s="101" t="s">
        <v>20</v>
      </c>
      <c r="K12" s="101"/>
      <c r="L12" s="65">
        <f>L11/12</f>
        <v>0.64201058466326832</v>
      </c>
      <c r="M12" s="67"/>
      <c r="N12" s="94"/>
      <c r="O12" s="56"/>
      <c r="P12" s="56"/>
      <c r="Q12" s="56"/>
      <c r="R12" s="56"/>
    </row>
    <row r="13" spans="2:18" ht="15.75" thickBot="1">
      <c r="E13" s="57"/>
      <c r="F13" s="58"/>
      <c r="G13" s="57"/>
      <c r="H13" s="57"/>
      <c r="I13" s="57"/>
      <c r="J13" s="57"/>
      <c r="K13" s="57"/>
      <c r="L13" s="57"/>
      <c r="M13" s="68"/>
      <c r="N13" s="94"/>
      <c r="O13" s="56"/>
      <c r="P13" s="56"/>
      <c r="Q13" s="56"/>
      <c r="R13" s="56"/>
    </row>
    <row r="14" spans="2:18" s="73" customFormat="1" ht="28.5" customHeight="1" thickBot="1">
      <c r="B14" s="90"/>
      <c r="C14" s="90" t="s">
        <v>7</v>
      </c>
      <c r="D14" s="90"/>
      <c r="E14" s="70"/>
      <c r="F14" s="53" t="s">
        <v>3</v>
      </c>
      <c r="G14" s="53" t="s">
        <v>25</v>
      </c>
      <c r="H14" s="53" t="s">
        <v>4</v>
      </c>
      <c r="I14" s="53" t="s">
        <v>26</v>
      </c>
      <c r="J14" s="53" t="s">
        <v>27</v>
      </c>
      <c r="K14" s="53" t="s">
        <v>28</v>
      </c>
      <c r="L14" s="27" t="s">
        <v>29</v>
      </c>
      <c r="M14" s="71"/>
      <c r="N14" s="72" t="s">
        <v>1</v>
      </c>
      <c r="O14" s="72" t="s">
        <v>5</v>
      </c>
      <c r="Q14" s="72" t="s">
        <v>8</v>
      </c>
      <c r="R14" s="69"/>
    </row>
    <row r="15" spans="2:18">
      <c r="B15" s="74">
        <f>+D15</f>
        <v>45363</v>
      </c>
      <c r="C15" s="95">
        <f>+$G$11+$G$12</f>
        <v>1.1225000000000001</v>
      </c>
      <c r="D15" s="74">
        <f>+G10</f>
        <v>45363</v>
      </c>
      <c r="E15" s="75"/>
      <c r="F15" s="76">
        <f>+G10</f>
        <v>45363</v>
      </c>
      <c r="G15" s="91">
        <f>+G9</f>
        <v>1000</v>
      </c>
      <c r="H15" s="78"/>
      <c r="I15" s="77"/>
      <c r="J15" s="77"/>
      <c r="K15" s="91">
        <f>+G15-J15</f>
        <v>1000</v>
      </c>
      <c r="L15" s="79">
        <f>-G15</f>
        <v>-1000</v>
      </c>
      <c r="M15" s="80"/>
      <c r="N15" s="81"/>
      <c r="O15" s="81"/>
      <c r="R15" s="56"/>
    </row>
    <row r="16" spans="2:18">
      <c r="B16" s="31">
        <v>45455</v>
      </c>
      <c r="C16" s="95">
        <f>+$G$11+$G$12</f>
        <v>1.1225000000000001</v>
      </c>
      <c r="D16" s="31">
        <f>+B16</f>
        <v>45455</v>
      </c>
      <c r="E16" s="99"/>
      <c r="F16" s="38">
        <f>+D16</f>
        <v>45455</v>
      </c>
      <c r="G16" s="91">
        <f>+K15</f>
        <v>1000</v>
      </c>
      <c r="H16" s="96">
        <f>+B16-B15</f>
        <v>92</v>
      </c>
      <c r="I16" s="77">
        <f>+G16*($G$11+$G$12)*(H16)/365</f>
        <v>282.93150684931504</v>
      </c>
      <c r="J16" s="91"/>
      <c r="K16" s="91">
        <f>+G16-J16</f>
        <v>1000</v>
      </c>
      <c r="L16" s="79">
        <f>+I16+J16</f>
        <v>282.93150684931504</v>
      </c>
      <c r="M16" s="80"/>
      <c r="N16" s="82">
        <f>+L16/(1+$L$9)^((O16)/365)</f>
        <v>220.22253720508328</v>
      </c>
      <c r="O16" s="83">
        <f>+F16-$F$15</f>
        <v>92</v>
      </c>
      <c r="Q16" s="84">
        <f>+(N16/$N$20)*O16</f>
        <v>20.260473402702711</v>
      </c>
      <c r="R16" s="56"/>
    </row>
    <row r="17" spans="2:18">
      <c r="B17" s="31">
        <v>45547</v>
      </c>
      <c r="C17" s="95">
        <f>+$G$11+$G$12</f>
        <v>1.1225000000000001</v>
      </c>
      <c r="D17" s="31">
        <f>+B17</f>
        <v>45547</v>
      </c>
      <c r="E17" s="99"/>
      <c r="F17" s="38">
        <f>+D17</f>
        <v>45547</v>
      </c>
      <c r="G17" s="91">
        <f>+K16</f>
        <v>1000</v>
      </c>
      <c r="H17" s="96">
        <f t="shared" ref="H17:H18" si="0">+B17-B16</f>
        <v>92</v>
      </c>
      <c r="I17" s="77">
        <f>+G17*($G$11+$G$12)*(H17)/365</f>
        <v>282.93150684931504</v>
      </c>
      <c r="J17" s="91"/>
      <c r="K17" s="91">
        <f>+G17-J17</f>
        <v>1000</v>
      </c>
      <c r="L17" s="79">
        <f>+I17+J17</f>
        <v>282.93150684931504</v>
      </c>
      <c r="M17" s="80"/>
      <c r="N17" s="82">
        <f>+L17/(1+$L$9)^((O17)/365)</f>
        <v>171.41239034531972</v>
      </c>
      <c r="O17" s="83">
        <f>+F17-$F$15</f>
        <v>184</v>
      </c>
      <c r="Q17" s="84">
        <f>+(N17/$N$20)*O17</f>
        <v>31.539879792147651</v>
      </c>
      <c r="R17" s="56"/>
    </row>
    <row r="18" spans="2:18">
      <c r="B18" s="31">
        <v>45638</v>
      </c>
      <c r="C18" s="95">
        <f>+$G$11+$G$12</f>
        <v>1.1225000000000001</v>
      </c>
      <c r="D18" s="31">
        <f>+B18</f>
        <v>45638</v>
      </c>
      <c r="E18" s="99"/>
      <c r="F18" s="38">
        <f>+D18</f>
        <v>45638</v>
      </c>
      <c r="G18" s="91">
        <f>+K17</f>
        <v>1000</v>
      </c>
      <c r="H18" s="96">
        <f t="shared" si="0"/>
        <v>91</v>
      </c>
      <c r="I18" s="77">
        <f>+G18*($G$11+$G$12)*(H18)/365</f>
        <v>279.85616438356163</v>
      </c>
      <c r="J18" s="91"/>
      <c r="K18" s="91">
        <f>+G18-J18</f>
        <v>1000</v>
      </c>
      <c r="L18" s="79">
        <f>+I18+J18</f>
        <v>279.85616438356163</v>
      </c>
      <c r="M18" s="80"/>
      <c r="N18" s="82">
        <f>+L18/(1+$L$9)^((O18)/365)</f>
        <v>132.33022370822979</v>
      </c>
      <c r="O18" s="83">
        <f>+F18-$F$15</f>
        <v>275</v>
      </c>
      <c r="Q18" s="84">
        <f>+(N18/$N$20)*O18</f>
        <v>36.390811483543956</v>
      </c>
      <c r="R18" s="56"/>
    </row>
    <row r="19" spans="2:18" ht="15.75" thickBot="1">
      <c r="B19" s="31">
        <v>45669</v>
      </c>
      <c r="C19" s="95">
        <f>+$G$11+$G$12</f>
        <v>1.1225000000000001</v>
      </c>
      <c r="D19" s="31">
        <f>B19+1</f>
        <v>45670</v>
      </c>
      <c r="E19" s="99"/>
      <c r="F19" s="38">
        <f>+D19</f>
        <v>45670</v>
      </c>
      <c r="G19" s="91">
        <f>+K18</f>
        <v>1000</v>
      </c>
      <c r="H19" s="96">
        <f>+D19-B18</f>
        <v>32</v>
      </c>
      <c r="I19" s="77">
        <f>+G19*($G$11+$G$12)*(H19)/365</f>
        <v>98.410958904109592</v>
      </c>
      <c r="J19" s="91">
        <f>G9</f>
        <v>1000</v>
      </c>
      <c r="K19" s="91">
        <f>+G19-J19</f>
        <v>0</v>
      </c>
      <c r="L19" s="79">
        <f>+I19+J19</f>
        <v>1098.4109589041095</v>
      </c>
      <c r="M19" s="80"/>
      <c r="N19" s="82">
        <f>+L19/(1+$L$9)^((O19)/365)</f>
        <v>476.03484973665252</v>
      </c>
      <c r="O19" s="83">
        <f>+F19-$F$15</f>
        <v>307</v>
      </c>
      <c r="Q19" s="84">
        <f>+(N19/$N$20)*O19</f>
        <v>146.14269872369866</v>
      </c>
      <c r="R19" s="56"/>
    </row>
    <row r="20" spans="2:18" ht="15.75" thickBot="1">
      <c r="B20" s="97"/>
      <c r="C20" s="95"/>
      <c r="D20" s="97"/>
      <c r="E20" s="57"/>
      <c r="F20" s="102" t="s">
        <v>9</v>
      </c>
      <c r="G20" s="103"/>
      <c r="H20" s="104"/>
      <c r="I20" s="50">
        <f>SUM(I16:I19)</f>
        <v>944.13013698630141</v>
      </c>
      <c r="J20" s="55">
        <f>SUM(J16:J19)</f>
        <v>1000</v>
      </c>
      <c r="K20" s="50"/>
      <c r="L20" s="51">
        <f>SUM(L15:L19)</f>
        <v>944.1301369863013</v>
      </c>
      <c r="M20" s="98"/>
      <c r="N20" s="85">
        <f>SUM(N16:N19)</f>
        <v>1000.0000009952853</v>
      </c>
      <c r="R20" s="56"/>
    </row>
    <row r="21" spans="2:18">
      <c r="E21" s="57"/>
      <c r="F21" s="58"/>
      <c r="G21" s="57"/>
      <c r="H21" s="57"/>
      <c r="I21" s="57"/>
      <c r="J21" s="57"/>
      <c r="K21" s="57"/>
      <c r="L21" s="57"/>
      <c r="M21" s="59"/>
      <c r="N21" s="56"/>
      <c r="O21" s="56"/>
      <c r="P21" s="56"/>
      <c r="Q21" s="56"/>
      <c r="R21" s="56"/>
    </row>
    <row r="22" spans="2:18">
      <c r="E22" s="57"/>
      <c r="F22" s="57"/>
      <c r="G22" s="57"/>
      <c r="H22" s="57"/>
      <c r="I22" s="57"/>
      <c r="J22" s="57"/>
      <c r="K22" s="57"/>
      <c r="L22" s="57"/>
      <c r="M22" s="59"/>
      <c r="N22" s="56"/>
      <c r="O22" s="56"/>
      <c r="P22" s="56"/>
      <c r="Q22" s="56"/>
      <c r="R22" s="56"/>
    </row>
    <row r="23" spans="2:18" ht="19.5" customHeight="1">
      <c r="F23" s="100" t="s">
        <v>30</v>
      </c>
      <c r="G23" s="100"/>
      <c r="H23" s="100"/>
      <c r="I23" s="100"/>
      <c r="J23" s="100"/>
      <c r="K23" s="100"/>
      <c r="L23" s="100"/>
      <c r="M23" s="60"/>
    </row>
    <row r="24" spans="2:18" ht="19.5" customHeight="1">
      <c r="F24" s="100"/>
      <c r="G24" s="100"/>
      <c r="H24" s="100"/>
      <c r="I24" s="100"/>
      <c r="J24" s="100"/>
      <c r="K24" s="100"/>
      <c r="L24" s="100"/>
      <c r="M24" s="60"/>
    </row>
    <row r="25" spans="2:18">
      <c r="E25" s="57"/>
      <c r="F25" s="58"/>
      <c r="G25" s="57"/>
      <c r="H25" s="57"/>
      <c r="I25" s="57"/>
      <c r="J25" s="57"/>
      <c r="K25" s="57"/>
      <c r="L25" s="57"/>
      <c r="M25" s="59"/>
      <c r="N25" s="56"/>
      <c r="O25" s="56"/>
      <c r="P25" s="56"/>
      <c r="Q25" s="56"/>
      <c r="R25" s="56"/>
    </row>
    <row r="26" spans="2:18">
      <c r="E26" s="57"/>
      <c r="F26" s="58"/>
      <c r="G26" s="57"/>
      <c r="H26" s="57"/>
      <c r="I26" s="57"/>
      <c r="J26" s="57"/>
      <c r="K26" s="57"/>
      <c r="L26" s="57"/>
      <c r="M26" s="59"/>
      <c r="N26" s="56"/>
      <c r="O26" s="56"/>
      <c r="P26" s="56"/>
      <c r="Q26" s="56"/>
      <c r="R26" s="56"/>
    </row>
    <row r="27" spans="2:18">
      <c r="E27" s="57"/>
      <c r="F27" s="58"/>
      <c r="G27" s="57"/>
      <c r="H27" s="57"/>
      <c r="I27" s="57"/>
      <c r="J27" s="57"/>
      <c r="K27" s="57"/>
      <c r="L27" s="57"/>
      <c r="M27" s="59"/>
      <c r="N27" s="56"/>
      <c r="O27" s="56"/>
      <c r="P27" s="56"/>
      <c r="Q27" s="56"/>
      <c r="R27" s="56"/>
    </row>
    <row r="28" spans="2:18">
      <c r="E28" s="57"/>
      <c r="F28" s="58"/>
      <c r="G28" s="57"/>
      <c r="H28" s="57"/>
      <c r="I28" s="57"/>
      <c r="J28" s="57"/>
      <c r="K28" s="57"/>
      <c r="L28" s="57"/>
      <c r="M28" s="59"/>
      <c r="N28" s="56"/>
      <c r="O28" s="56"/>
      <c r="P28" s="56"/>
      <c r="Q28" s="56"/>
      <c r="R28" s="56"/>
    </row>
    <row r="29" spans="2:18">
      <c r="E29" s="57"/>
      <c r="F29" s="58"/>
      <c r="G29" s="57"/>
      <c r="H29" s="57"/>
      <c r="I29" s="57"/>
      <c r="J29" s="57"/>
      <c r="K29" s="57"/>
      <c r="L29" s="57"/>
      <c r="M29" s="59"/>
      <c r="N29" s="56"/>
      <c r="O29" s="56"/>
      <c r="P29" s="56"/>
      <c r="Q29" s="56"/>
      <c r="R29" s="56"/>
    </row>
    <row r="30" spans="2:18">
      <c r="E30" s="57"/>
      <c r="F30" s="58"/>
      <c r="G30" s="57"/>
      <c r="H30" s="57"/>
      <c r="I30" s="57"/>
      <c r="J30" s="57"/>
      <c r="K30" s="57"/>
      <c r="L30" s="57"/>
      <c r="M30" s="59"/>
      <c r="N30" s="56"/>
      <c r="O30" s="56"/>
      <c r="P30" s="56"/>
      <c r="Q30" s="56"/>
      <c r="R30" s="56"/>
    </row>
    <row r="31" spans="2:18">
      <c r="E31" s="57"/>
      <c r="F31" s="58"/>
      <c r="G31" s="57"/>
      <c r="H31" s="57"/>
      <c r="I31" s="57"/>
      <c r="J31" s="57"/>
      <c r="K31" s="57"/>
      <c r="L31" s="57"/>
      <c r="M31" s="59"/>
      <c r="N31" s="56"/>
      <c r="O31" s="56"/>
      <c r="P31" s="56"/>
      <c r="Q31" s="56"/>
      <c r="R31" s="56"/>
    </row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sheetProtection algorithmName="SHA-512" hashValue="6iQohslgw8uqiCxgEpGFbZcBhDIjXG1EN4T1P0HBLU8doVr6ifLQvx28LIKmmSN7ev/Lt5fM+qPB3Gc7pVkNaQ==" saltValue="VGWu44m6t2LJNb0egVxylA==" spinCount="100000" sheet="1" selectLockedCells="1"/>
  <mergeCells count="6">
    <mergeCell ref="F23:L24"/>
    <mergeCell ref="J9:K9"/>
    <mergeCell ref="J10:K10"/>
    <mergeCell ref="J11:K11"/>
    <mergeCell ref="F20:H20"/>
    <mergeCell ref="J12:K12"/>
  </mergeCells>
  <pageMargins left="0.39370078740157483" right="0.39370078740157483" top="0.39370078740157483" bottom="0.39370078740157483" header="0" footer="0"/>
  <pageSetup paperSize="9" scale="6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1F25-FF9F-4766-9BAC-F3001F31206C}">
  <sheetPr codeName="Hoja2">
    <pageSetUpPr fitToPage="1"/>
  </sheetPr>
  <dimension ref="A1:ADD62"/>
  <sheetViews>
    <sheetView showGridLines="0" zoomScaleNormal="100" workbookViewId="0">
      <selection activeCell="G8" sqref="G8"/>
    </sheetView>
  </sheetViews>
  <sheetFormatPr baseColWidth="10" defaultColWidth="9.140625" defaultRowHeight="15" customHeight="1" zeroHeight="1" outlineLevelCol="1"/>
  <cols>
    <col min="1" max="1" width="9.140625" style="5" customWidth="1"/>
    <col min="2" max="2" width="34.85546875" style="5" hidden="1" customWidth="1"/>
    <col min="3" max="3" width="15.85546875" style="5" hidden="1" customWidth="1"/>
    <col min="4" max="4" width="34.85546875" style="5" hidden="1" customWidth="1"/>
    <col min="5" max="5" width="18.140625" style="44" customWidth="1"/>
    <col min="6" max="6" width="33.7109375" style="45" customWidth="1"/>
    <col min="7" max="7" width="13" style="44" bestFit="1" customWidth="1"/>
    <col min="8" max="8" width="13.42578125" style="44" bestFit="1" customWidth="1"/>
    <col min="9" max="9" width="17.7109375" style="44" bestFit="1" customWidth="1"/>
    <col min="10" max="10" width="21.28515625" style="44" bestFit="1" customWidth="1"/>
    <col min="11" max="11" width="23.7109375" style="44" bestFit="1" customWidth="1"/>
    <col min="12" max="12" width="17.42578125" style="44" bestFit="1" customWidth="1"/>
    <col min="13" max="13" width="19" style="22" customWidth="1"/>
    <col min="14" max="14" width="15.28515625" style="5" hidden="1" customWidth="1"/>
    <col min="15" max="15" width="20.42578125" style="5" hidden="1" customWidth="1"/>
    <col min="16" max="16" width="8.42578125" style="5" hidden="1" customWidth="1"/>
    <col min="17" max="17" width="11.42578125" style="5" hidden="1" customWidth="1"/>
    <col min="18" max="18" width="9.140625" style="5" customWidth="1" collapsed="1"/>
    <col min="19" max="19" width="9.140625" style="5" collapsed="1"/>
    <col min="20" max="20" width="9.140625" style="5"/>
    <col min="21" max="23" width="9.140625" style="5" collapsed="1"/>
    <col min="24" max="24" width="9.140625" style="5"/>
    <col min="25" max="25" width="9.140625" style="5" collapsed="1"/>
    <col min="26" max="26" width="9.140625" style="5"/>
    <col min="27" max="42" width="9.140625" style="5" collapsed="1"/>
    <col min="43" max="43" width="9.140625" style="5"/>
    <col min="44" max="78" width="9.140625" style="5" collapsed="1"/>
    <col min="79" max="79" width="9.140625" style="5"/>
    <col min="80" max="80" width="9.140625" style="5" collapsed="1"/>
    <col min="81" max="81" width="9.140625" style="5"/>
    <col min="82" max="82" width="9.140625" style="5" collapsed="1"/>
    <col min="83" max="83" width="9.140625" style="5"/>
    <col min="84" max="84" width="9.140625" style="5" collapsed="1"/>
    <col min="85" max="85" width="9.140625" style="5"/>
    <col min="86" max="87" width="9.140625" style="5" collapsed="1"/>
    <col min="88" max="88" width="9.140625" style="5"/>
    <col min="89" max="783" width="9.140625" style="5" collapsed="1"/>
    <col min="784" max="784" width="9.140625" style="5"/>
    <col min="785" max="16384" width="9.140625" style="5" outlineLevel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5"/>
      <c r="G3" s="6"/>
      <c r="H3" s="6"/>
      <c r="I3" s="6"/>
      <c r="J3" s="2"/>
      <c r="K3" s="2"/>
      <c r="L3" s="2"/>
      <c r="M3" s="4"/>
    </row>
    <row r="4" spans="1:17">
      <c r="A4" s="1"/>
      <c r="B4" s="1"/>
      <c r="C4" s="1"/>
      <c r="D4" s="1"/>
      <c r="E4" s="2"/>
      <c r="F4" s="5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35</v>
      </c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33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10</v>
      </c>
      <c r="G8" s="8">
        <v>50</v>
      </c>
      <c r="H8" s="2"/>
      <c r="I8" s="2"/>
      <c r="J8" s="107" t="s">
        <v>0</v>
      </c>
      <c r="K8" s="107"/>
      <c r="L8" s="9">
        <f>+XIRR(L16:L24,F16:F24)</f>
        <v>8.5087373852729783E-2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6">
        <v>45363</v>
      </c>
      <c r="H9" s="2"/>
      <c r="I9" s="2"/>
      <c r="J9" s="107" t="s">
        <v>11</v>
      </c>
      <c r="K9" s="107"/>
      <c r="L9" s="9">
        <f>+NOMINAL(L8,4)</f>
        <v>8.2499769008380852E-2</v>
      </c>
      <c r="M9" s="11"/>
    </row>
    <row r="10" spans="1:17">
      <c r="A10" s="1"/>
      <c r="B10" s="1"/>
      <c r="C10" s="1"/>
      <c r="D10" s="1"/>
      <c r="E10" s="2"/>
      <c r="F10" s="108" t="s">
        <v>12</v>
      </c>
      <c r="G10" s="110">
        <v>8.2500000000000004E-2</v>
      </c>
      <c r="H10" s="2"/>
      <c r="I10" s="2"/>
      <c r="J10" s="107" t="s">
        <v>2</v>
      </c>
      <c r="K10" s="107"/>
      <c r="L10" s="12">
        <f>+SUM(Q17:Q24)/(365/12)</f>
        <v>22.369523034812939</v>
      </c>
      <c r="M10" s="11"/>
    </row>
    <row r="11" spans="1:17">
      <c r="A11" s="1"/>
      <c r="B11" s="1"/>
      <c r="C11" s="1"/>
      <c r="D11" s="1"/>
      <c r="E11" s="2"/>
      <c r="F11" s="109"/>
      <c r="G11" s="111"/>
      <c r="H11" s="13"/>
      <c r="I11" s="6"/>
      <c r="J11" s="101" t="s">
        <v>20</v>
      </c>
      <c r="K11" s="101"/>
      <c r="L11" s="65">
        <f>+L10/12</f>
        <v>1.864126919567745</v>
      </c>
      <c r="M11" s="14"/>
      <c r="N11" s="15"/>
    </row>
    <row r="12" spans="1:17">
      <c r="A12" s="1"/>
      <c r="B12" s="1"/>
      <c r="C12" s="1"/>
      <c r="D12" s="1"/>
      <c r="E12" s="2"/>
      <c r="F12" s="3"/>
      <c r="G12" s="2"/>
      <c r="H12" s="13"/>
      <c r="I12" s="6"/>
      <c r="J12" s="106"/>
      <c r="K12" s="106"/>
      <c r="L12" s="6"/>
      <c r="M12" s="14"/>
      <c r="N12" s="15"/>
    </row>
    <row r="13" spans="1:17" s="22" customFormat="1">
      <c r="A13" s="4"/>
      <c r="B13" s="4"/>
      <c r="C13" s="4"/>
      <c r="D13" s="4"/>
      <c r="E13" s="16"/>
      <c r="F13" s="17"/>
      <c r="G13" s="18"/>
      <c r="H13" s="19"/>
      <c r="I13" s="20"/>
      <c r="J13" s="20"/>
      <c r="K13" s="20"/>
      <c r="L13" s="20"/>
      <c r="M13" s="14"/>
      <c r="N13" s="21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23"/>
      <c r="N14" s="15"/>
    </row>
    <row r="15" spans="1:17" s="30" customFormat="1" ht="28.5" customHeight="1" thickBot="1">
      <c r="A15" s="24"/>
      <c r="B15" s="25"/>
      <c r="C15" s="25" t="s">
        <v>7</v>
      </c>
      <c r="D15" s="25"/>
      <c r="E15" s="26"/>
      <c r="F15" s="53" t="s">
        <v>3</v>
      </c>
      <c r="G15" s="53" t="s">
        <v>13</v>
      </c>
      <c r="H15" s="53" t="s">
        <v>4</v>
      </c>
      <c r="I15" s="53" t="s">
        <v>14</v>
      </c>
      <c r="J15" s="53" t="s">
        <v>15</v>
      </c>
      <c r="K15" s="53" t="s">
        <v>16</v>
      </c>
      <c r="L15" s="27" t="s">
        <v>17</v>
      </c>
      <c r="M15" s="28"/>
      <c r="N15" s="29" t="s">
        <v>1</v>
      </c>
      <c r="O15" s="29" t="s">
        <v>5</v>
      </c>
      <c r="Q15" s="29" t="s">
        <v>8</v>
      </c>
    </row>
    <row r="16" spans="1:17">
      <c r="A16" s="1"/>
      <c r="B16" s="31">
        <f>+D16</f>
        <v>45363</v>
      </c>
      <c r="C16" s="32">
        <f>+$G$10</f>
        <v>8.2500000000000004E-2</v>
      </c>
      <c r="D16" s="31">
        <f>+G9</f>
        <v>45363</v>
      </c>
      <c r="E16" s="33"/>
      <c r="F16" s="34">
        <f>+G9</f>
        <v>45363</v>
      </c>
      <c r="G16" s="54">
        <f>+G8</f>
        <v>50</v>
      </c>
      <c r="H16" s="48"/>
      <c r="I16" s="47"/>
      <c r="J16" s="47"/>
      <c r="K16" s="54">
        <f t="shared" ref="K16:K17" si="0">+G16-J16</f>
        <v>50</v>
      </c>
      <c r="L16" s="49">
        <f>-G16</f>
        <v>-50</v>
      </c>
      <c r="M16" s="35"/>
      <c r="N16" s="36"/>
      <c r="O16" s="36"/>
    </row>
    <row r="17" spans="1:45">
      <c r="A17" s="1"/>
      <c r="B17" s="31">
        <v>45455</v>
      </c>
      <c r="C17" s="32">
        <f t="shared" ref="C17:C24" si="1">+$G$10</f>
        <v>8.2500000000000004E-2</v>
      </c>
      <c r="D17" s="37">
        <f t="shared" ref="D17:D24" si="2">+B17</f>
        <v>45455</v>
      </c>
      <c r="E17" s="99"/>
      <c r="F17" s="38">
        <f>+D17</f>
        <v>45455</v>
      </c>
      <c r="G17" s="54">
        <f>+K16</f>
        <v>50</v>
      </c>
      <c r="H17" s="52">
        <f t="shared" ref="H17:H24" si="3">+B17-B16</f>
        <v>92</v>
      </c>
      <c r="I17" s="47">
        <f>+G17*($G$10)*(H17)/365</f>
        <v>1.0397260273972602</v>
      </c>
      <c r="J17" s="47"/>
      <c r="K17" s="54">
        <f t="shared" si="0"/>
        <v>50</v>
      </c>
      <c r="L17" s="49">
        <f t="shared" ref="L17" si="4">+I17+J17</f>
        <v>1.0397260273972602</v>
      </c>
      <c r="M17" s="35"/>
      <c r="N17" s="39">
        <f>+L17/(1+$L$8)^((O17)/365)</f>
        <v>1.0185441660028531</v>
      </c>
      <c r="O17" s="40">
        <f>+F17-$F$16</f>
        <v>92</v>
      </c>
      <c r="Q17" s="41">
        <f>+(N17/$N$26)*O17</f>
        <v>1.8741212749736422</v>
      </c>
    </row>
    <row r="18" spans="1:45">
      <c r="A18" s="1"/>
      <c r="B18" s="31">
        <v>45547</v>
      </c>
      <c r="C18" s="32">
        <f t="shared" si="1"/>
        <v>8.2500000000000004E-2</v>
      </c>
      <c r="D18" s="37">
        <f t="shared" si="2"/>
        <v>45547</v>
      </c>
      <c r="E18" s="99"/>
      <c r="F18" s="38">
        <f t="shared" ref="F18:F24" si="5">+D18</f>
        <v>45547</v>
      </c>
      <c r="G18" s="54">
        <f t="shared" ref="G18:G24" si="6">+K17</f>
        <v>50</v>
      </c>
      <c r="H18" s="52">
        <f t="shared" si="3"/>
        <v>92</v>
      </c>
      <c r="I18" s="47">
        <f t="shared" ref="I18:I24" si="7">+G18*($G$10)*(H18)/365</f>
        <v>1.0397260273972602</v>
      </c>
      <c r="J18" s="47"/>
      <c r="K18" s="54">
        <f t="shared" ref="K18:K24" si="8">+G18-J18</f>
        <v>50</v>
      </c>
      <c r="L18" s="49">
        <f t="shared" ref="L18:L24" si="9">+I18+J18</f>
        <v>1.0397260273972602</v>
      </c>
      <c r="M18" s="35"/>
      <c r="N18" s="39">
        <f>+L18/(1+$L$8)^((O18)/365)</f>
        <v>0.99779383295371116</v>
      </c>
      <c r="O18" s="40">
        <f t="shared" ref="O18" si="10">+F18-$F$16</f>
        <v>184</v>
      </c>
      <c r="Q18" s="41">
        <f>+(N18/$N$26)*O18</f>
        <v>3.6718813239382069</v>
      </c>
    </row>
    <row r="19" spans="1:45">
      <c r="A19" s="1"/>
      <c r="B19" s="31">
        <v>45638</v>
      </c>
      <c r="C19" s="32">
        <f t="shared" si="1"/>
        <v>8.2500000000000004E-2</v>
      </c>
      <c r="D19" s="37">
        <f t="shared" si="2"/>
        <v>45638</v>
      </c>
      <c r="E19" s="99"/>
      <c r="F19" s="38">
        <f t="shared" si="5"/>
        <v>45638</v>
      </c>
      <c r="G19" s="54">
        <f t="shared" si="6"/>
        <v>50</v>
      </c>
      <c r="H19" s="52">
        <f t="shared" si="3"/>
        <v>91</v>
      </c>
      <c r="I19" s="47">
        <f t="shared" si="7"/>
        <v>1.0284246575342466</v>
      </c>
      <c r="J19" s="47"/>
      <c r="K19" s="54">
        <f t="shared" si="8"/>
        <v>50</v>
      </c>
      <c r="L19" s="49">
        <f t="shared" si="9"/>
        <v>1.0284246575342466</v>
      </c>
      <c r="M19" s="35"/>
      <c r="N19" s="39">
        <f>+L19/(1+$L$8)^((O19)/365)</f>
        <v>0.96705793709884336</v>
      </c>
      <c r="O19" s="40">
        <f>+F19-$F$16</f>
        <v>275</v>
      </c>
      <c r="Q19" s="41">
        <f>+(N19/$N$26)*O19</f>
        <v>5.318818681085534</v>
      </c>
    </row>
    <row r="20" spans="1:45">
      <c r="A20" s="1"/>
      <c r="B20" s="31">
        <v>45728</v>
      </c>
      <c r="C20" s="32">
        <f t="shared" si="1"/>
        <v>8.2500000000000004E-2</v>
      </c>
      <c r="D20" s="37">
        <f t="shared" si="2"/>
        <v>45728</v>
      </c>
      <c r="E20" s="99"/>
      <c r="F20" s="38">
        <f t="shared" si="5"/>
        <v>45728</v>
      </c>
      <c r="G20" s="54">
        <f t="shared" si="6"/>
        <v>50</v>
      </c>
      <c r="H20" s="52">
        <f t="shared" si="3"/>
        <v>90</v>
      </c>
      <c r="I20" s="47">
        <f t="shared" si="7"/>
        <v>1.0171232876712328</v>
      </c>
      <c r="J20" s="47"/>
      <c r="K20" s="54">
        <f t="shared" si="8"/>
        <v>50</v>
      </c>
      <c r="L20" s="49">
        <f t="shared" si="9"/>
        <v>1.0171232876712328</v>
      </c>
      <c r="M20" s="35"/>
      <c r="N20" s="39">
        <f t="shared" ref="N20:N24" si="11">+L20/(1+$L$8)^((O20)/365)</f>
        <v>0.9373653331342503</v>
      </c>
      <c r="O20" s="40">
        <f t="shared" ref="O20:O24" si="12">+F20-$F$16</f>
        <v>365</v>
      </c>
      <c r="Q20" s="41">
        <f>+(N20/$N$26)*O20</f>
        <v>6.8427669666699691</v>
      </c>
    </row>
    <row r="21" spans="1:45">
      <c r="A21" s="1"/>
      <c r="B21" s="31">
        <v>45820</v>
      </c>
      <c r="C21" s="32">
        <f t="shared" si="1"/>
        <v>8.2500000000000004E-2</v>
      </c>
      <c r="D21" s="37">
        <f t="shared" si="2"/>
        <v>45820</v>
      </c>
      <c r="E21" s="99"/>
      <c r="F21" s="38">
        <f t="shared" si="5"/>
        <v>45820</v>
      </c>
      <c r="G21" s="54">
        <f t="shared" si="6"/>
        <v>50</v>
      </c>
      <c r="H21" s="52">
        <f t="shared" si="3"/>
        <v>92</v>
      </c>
      <c r="I21" s="47">
        <f t="shared" si="7"/>
        <v>1.0397260273972602</v>
      </c>
      <c r="J21" s="47"/>
      <c r="K21" s="54">
        <f t="shared" si="8"/>
        <v>50</v>
      </c>
      <c r="L21" s="49">
        <f t="shared" si="9"/>
        <v>1.0397260273972602</v>
      </c>
      <c r="M21" s="35"/>
      <c r="N21" s="39">
        <f t="shared" si="11"/>
        <v>0.93867479296749423</v>
      </c>
      <c r="O21" s="40">
        <f t="shared" si="12"/>
        <v>457</v>
      </c>
      <c r="Q21" s="41">
        <f t="shared" ref="Q21:Q24" si="13">+(N21/$N$26)*O21</f>
        <v>8.5794876513426601</v>
      </c>
    </row>
    <row r="22" spans="1:45">
      <c r="A22" s="1"/>
      <c r="B22" s="31">
        <v>45912</v>
      </c>
      <c r="C22" s="32">
        <f t="shared" si="1"/>
        <v>8.2500000000000004E-2</v>
      </c>
      <c r="D22" s="37">
        <f t="shared" si="2"/>
        <v>45912</v>
      </c>
      <c r="E22" s="99"/>
      <c r="F22" s="38">
        <f t="shared" si="5"/>
        <v>45912</v>
      </c>
      <c r="G22" s="54">
        <f t="shared" si="6"/>
        <v>50</v>
      </c>
      <c r="H22" s="52">
        <f t="shared" si="3"/>
        <v>92</v>
      </c>
      <c r="I22" s="47">
        <f t="shared" si="7"/>
        <v>1.0397260273972602</v>
      </c>
      <c r="J22" s="47"/>
      <c r="K22" s="54">
        <f t="shared" si="8"/>
        <v>50</v>
      </c>
      <c r="L22" s="49">
        <f t="shared" si="9"/>
        <v>1.0397260273972602</v>
      </c>
      <c r="M22" s="35"/>
      <c r="N22" s="39">
        <f t="shared" si="11"/>
        <v>0.91955160201609143</v>
      </c>
      <c r="O22" s="40">
        <f t="shared" si="12"/>
        <v>549</v>
      </c>
      <c r="Q22" s="41">
        <f t="shared" si="13"/>
        <v>10.096676641470127</v>
      </c>
    </row>
    <row r="23" spans="1:45">
      <c r="A23" s="1"/>
      <c r="B23" s="31">
        <v>46003</v>
      </c>
      <c r="C23" s="32">
        <f t="shared" si="1"/>
        <v>8.2500000000000004E-2</v>
      </c>
      <c r="D23" s="37">
        <f t="shared" si="2"/>
        <v>46003</v>
      </c>
      <c r="E23" s="99"/>
      <c r="F23" s="38">
        <f t="shared" si="5"/>
        <v>46003</v>
      </c>
      <c r="G23" s="54">
        <f t="shared" si="6"/>
        <v>50</v>
      </c>
      <c r="H23" s="52">
        <f t="shared" si="3"/>
        <v>91</v>
      </c>
      <c r="I23" s="47">
        <f t="shared" si="7"/>
        <v>1.0284246575342466</v>
      </c>
      <c r="J23" s="47"/>
      <c r="K23" s="54">
        <f t="shared" si="8"/>
        <v>50</v>
      </c>
      <c r="L23" s="49">
        <f t="shared" si="9"/>
        <v>1.0284246575342466</v>
      </c>
      <c r="M23" s="35"/>
      <c r="N23" s="39">
        <f t="shared" si="11"/>
        <v>0.89122586844337792</v>
      </c>
      <c r="O23" s="40">
        <f t="shared" si="12"/>
        <v>640</v>
      </c>
      <c r="Q23" s="41">
        <f t="shared" si="13"/>
        <v>11.407691174074131</v>
      </c>
    </row>
    <row r="24" spans="1:45" ht="15.75" thickBot="1">
      <c r="A24" s="1"/>
      <c r="B24" s="31">
        <v>46093</v>
      </c>
      <c r="C24" s="32">
        <f t="shared" si="1"/>
        <v>8.2500000000000004E-2</v>
      </c>
      <c r="D24" s="37">
        <f t="shared" si="2"/>
        <v>46093</v>
      </c>
      <c r="E24" s="99"/>
      <c r="F24" s="38">
        <f t="shared" si="5"/>
        <v>46093</v>
      </c>
      <c r="G24" s="54">
        <f t="shared" si="6"/>
        <v>50</v>
      </c>
      <c r="H24" s="52">
        <f t="shared" si="3"/>
        <v>90</v>
      </c>
      <c r="I24" s="47">
        <f t="shared" si="7"/>
        <v>1.0171232876712328</v>
      </c>
      <c r="J24" s="54">
        <f>G8</f>
        <v>50</v>
      </c>
      <c r="K24" s="54">
        <f t="shared" si="8"/>
        <v>0</v>
      </c>
      <c r="L24" s="49">
        <f t="shared" si="9"/>
        <v>51.017123287671232</v>
      </c>
      <c r="M24" s="35"/>
      <c r="N24" s="39">
        <f t="shared" si="11"/>
        <v>43.329786213173776</v>
      </c>
      <c r="O24" s="40">
        <f t="shared" si="12"/>
        <v>730</v>
      </c>
      <c r="Q24" s="41">
        <f t="shared" si="13"/>
        <v>632.61488192867262</v>
      </c>
    </row>
    <row r="25" spans="1:45" ht="15.75" hidden="1" thickBot="1">
      <c r="A25" s="1"/>
      <c r="B25" s="31"/>
      <c r="C25" s="32"/>
      <c r="D25" s="37"/>
      <c r="E25" s="33"/>
      <c r="F25" s="38"/>
      <c r="G25" s="47"/>
      <c r="H25" s="52">
        <f t="shared" ref="H25" si="14">+D25-B24</f>
        <v>-46093</v>
      </c>
      <c r="I25" s="47"/>
      <c r="J25" s="54"/>
      <c r="K25" s="47"/>
      <c r="L25" s="49"/>
      <c r="M25" s="35"/>
      <c r="N25" s="39"/>
      <c r="O25" s="40"/>
      <c r="Q25" s="41"/>
    </row>
    <row r="26" spans="1:45" ht="15.75" thickBot="1">
      <c r="A26" s="1"/>
      <c r="B26" s="42"/>
      <c r="C26" s="32"/>
      <c r="D26" s="1"/>
      <c r="E26" s="2"/>
      <c r="F26" s="102" t="s">
        <v>9</v>
      </c>
      <c r="G26" s="103"/>
      <c r="H26" s="104"/>
      <c r="I26" s="50">
        <f>SUM(I17:I25)</f>
        <v>8.25</v>
      </c>
      <c r="J26" s="55">
        <f>SUM(J17:J25)</f>
        <v>50</v>
      </c>
      <c r="K26" s="50"/>
      <c r="L26" s="51">
        <f>SUM(L16:L25)</f>
        <v>8.2499999999999858</v>
      </c>
      <c r="M26" s="4"/>
      <c r="N26" s="43">
        <f>SUM(N17:N24)</f>
        <v>49.999999745790397</v>
      </c>
    </row>
    <row r="27" spans="1:45" ht="15" customHeight="1">
      <c r="A27" s="1"/>
      <c r="B27" s="1"/>
      <c r="C27" s="1"/>
      <c r="D27" s="1"/>
      <c r="E27" s="2"/>
      <c r="F27" s="3"/>
      <c r="G27" s="2"/>
      <c r="H27" s="2"/>
      <c r="I27" s="2"/>
      <c r="J27" s="2"/>
      <c r="K27" s="2"/>
      <c r="L27" s="2"/>
      <c r="M27" s="4"/>
    </row>
    <row r="28" spans="1:45" ht="15" customHeight="1">
      <c r="F28" s="105" t="s">
        <v>19</v>
      </c>
      <c r="G28" s="105"/>
      <c r="H28" s="105"/>
      <c r="I28" s="105"/>
      <c r="J28" s="105"/>
      <c r="K28" s="105"/>
      <c r="L28" s="10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  <row r="29" spans="1:45" ht="15" customHeight="1">
      <c r="F29" s="105"/>
      <c r="G29" s="105"/>
      <c r="H29" s="105"/>
      <c r="I29" s="105"/>
      <c r="J29" s="105"/>
      <c r="K29" s="105"/>
      <c r="L29" s="105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ht="15" customHeight="1">
      <c r="F30" s="105"/>
      <c r="G30" s="105"/>
      <c r="H30" s="105"/>
      <c r="I30" s="105"/>
      <c r="J30" s="105"/>
      <c r="K30" s="105"/>
      <c r="L30" s="10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5" customHeight="1"/>
    <row r="32" spans="1:45" ht="15" customHeight="1"/>
    <row r="33" spans="6:13" ht="15" customHeight="1"/>
    <row r="34" spans="6:13" ht="15" customHeight="1"/>
    <row r="35" spans="6:13" ht="15" customHeight="1"/>
    <row r="36" spans="6:13" ht="15" customHeight="1">
      <c r="F36" s="5"/>
      <c r="G36" s="5"/>
      <c r="H36" s="5"/>
      <c r="I36" s="5"/>
      <c r="J36" s="5"/>
      <c r="K36" s="5"/>
      <c r="L36" s="5"/>
      <c r="M36" s="5"/>
    </row>
    <row r="37" spans="6:13" ht="15" customHeight="1">
      <c r="F37" s="5"/>
      <c r="G37" s="5"/>
      <c r="H37" s="5"/>
      <c r="I37" s="5"/>
      <c r="J37" s="5"/>
      <c r="K37" s="5"/>
      <c r="L37" s="5"/>
      <c r="M37" s="5"/>
    </row>
    <row r="38" spans="6:13" ht="15" customHeight="1">
      <c r="F38" s="5"/>
      <c r="G38" s="5"/>
      <c r="H38" s="5"/>
      <c r="I38" s="5"/>
      <c r="J38" s="5"/>
      <c r="K38" s="5"/>
      <c r="L38" s="5"/>
      <c r="M38" s="5"/>
    </row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86Glwa26snRPz7KIRWuklHWICefzzf5QayxCPxtDxcLHCLsEJvXdkDQlux/H0KoJEPnjaW1QRmGYbCaLTJHCnQ==" saltValue="ldwphfvv2Z+AqaEUyA6lIw==" spinCount="100000" sheet="1" selectLockedCells="1"/>
  <mergeCells count="9">
    <mergeCell ref="F28:L30"/>
    <mergeCell ref="J12:K12"/>
    <mergeCell ref="F26:H26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7AB94-0A45-4D7B-910F-05B8548B2C8B}">
  <sheetPr codeName="Hoja7">
    <pageSetUpPr fitToPage="1"/>
  </sheetPr>
  <dimension ref="A1:ADD62"/>
  <sheetViews>
    <sheetView showGridLines="0" zoomScaleNormal="100" workbookViewId="0">
      <selection activeCell="G8" sqref="G8"/>
    </sheetView>
  </sheetViews>
  <sheetFormatPr baseColWidth="10" defaultColWidth="9.140625" defaultRowHeight="15" customHeight="1" zeroHeight="1" outlineLevelCol="1"/>
  <cols>
    <col min="1" max="1" width="9.140625" style="5" customWidth="1"/>
    <col min="2" max="2" width="34.85546875" style="5" hidden="1" customWidth="1"/>
    <col min="3" max="3" width="15.85546875" style="5" hidden="1" customWidth="1"/>
    <col min="4" max="4" width="34.85546875" style="5" hidden="1" customWidth="1"/>
    <col min="5" max="5" width="12.140625" style="44" customWidth="1"/>
    <col min="6" max="6" width="33.7109375" style="45" customWidth="1"/>
    <col min="7" max="7" width="14" style="44" bestFit="1" customWidth="1"/>
    <col min="8" max="8" width="13.42578125" style="44" bestFit="1" customWidth="1"/>
    <col min="9" max="9" width="17.7109375" style="44" bestFit="1" customWidth="1"/>
    <col min="10" max="10" width="21.28515625" style="44" bestFit="1" customWidth="1"/>
    <col min="11" max="11" width="23.7109375" style="44" bestFit="1" customWidth="1"/>
    <col min="12" max="12" width="17.42578125" style="44" bestFit="1" customWidth="1"/>
    <col min="13" max="13" width="19" style="22" customWidth="1"/>
    <col min="14" max="14" width="15.28515625" style="5" hidden="1" customWidth="1"/>
    <col min="15" max="15" width="20.42578125" style="5" hidden="1" customWidth="1"/>
    <col min="16" max="16" width="8.42578125" style="5" hidden="1" customWidth="1"/>
    <col min="17" max="17" width="11.42578125" style="5" hidden="1" customWidth="1"/>
    <col min="18" max="18" width="9.140625" style="5" customWidth="1" collapsed="1"/>
    <col min="19" max="19" width="9.140625" style="5" collapsed="1"/>
    <col min="20" max="20" width="9.140625" style="5"/>
    <col min="21" max="23" width="9.140625" style="5" collapsed="1"/>
    <col min="24" max="24" width="9.140625" style="5"/>
    <col min="25" max="25" width="9.140625" style="5" collapsed="1"/>
    <col min="26" max="26" width="9.140625" style="5"/>
    <col min="27" max="42" width="9.140625" style="5" collapsed="1"/>
    <col min="43" max="43" width="9.140625" style="5"/>
    <col min="44" max="78" width="9.140625" style="5" collapsed="1"/>
    <col min="79" max="79" width="9.140625" style="5"/>
    <col min="80" max="80" width="9.140625" style="5" collapsed="1"/>
    <col min="81" max="81" width="9.140625" style="5"/>
    <col min="82" max="82" width="9.140625" style="5" collapsed="1"/>
    <col min="83" max="83" width="9.140625" style="5"/>
    <col min="84" max="84" width="9.140625" style="5" collapsed="1"/>
    <col min="85" max="85" width="9.140625" style="5"/>
    <col min="86" max="87" width="9.140625" style="5" collapsed="1"/>
    <col min="88" max="88" width="9.140625" style="5"/>
    <col min="89" max="783" width="9.140625" style="5" collapsed="1"/>
    <col min="784" max="784" width="9.140625" style="5"/>
    <col min="785" max="16384" width="9.140625" style="5" outlineLevel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5"/>
      <c r="G3" s="6"/>
      <c r="H3" s="6"/>
      <c r="I3" s="6"/>
      <c r="J3" s="2"/>
      <c r="K3" s="2"/>
      <c r="L3" s="2"/>
      <c r="M3" s="4"/>
    </row>
    <row r="4" spans="1:17">
      <c r="A4" s="1"/>
      <c r="B4" s="1"/>
      <c r="C4" s="1"/>
      <c r="D4" s="1"/>
      <c r="E4" s="2"/>
      <c r="F4" s="5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34</v>
      </c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21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10</v>
      </c>
      <c r="G8" s="8">
        <v>50</v>
      </c>
      <c r="H8" s="2"/>
      <c r="I8" s="2"/>
      <c r="J8" s="107" t="s">
        <v>0</v>
      </c>
      <c r="K8" s="107"/>
      <c r="L8" s="9">
        <f>+XIRR(L16:L20,F16:F20)</f>
        <v>8.420115411281584E-2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6">
        <v>45363</v>
      </c>
      <c r="H9" s="2"/>
      <c r="I9" s="2"/>
      <c r="J9" s="107" t="s">
        <v>18</v>
      </c>
      <c r="K9" s="107"/>
      <c r="L9" s="9">
        <f>+NOMINAL(L8,2)</f>
        <v>8.2499607791382878E-2</v>
      </c>
      <c r="M9" s="11"/>
    </row>
    <row r="10" spans="1:17">
      <c r="A10" s="1"/>
      <c r="B10" s="1"/>
      <c r="C10" s="1"/>
      <c r="D10" s="1"/>
      <c r="E10" s="2"/>
      <c r="F10" s="108" t="s">
        <v>12</v>
      </c>
      <c r="G10" s="110">
        <v>8.2500000000000004E-2</v>
      </c>
      <c r="H10" s="2"/>
      <c r="I10" s="2"/>
      <c r="J10" s="107" t="s">
        <v>2</v>
      </c>
      <c r="K10" s="107"/>
      <c r="L10" s="12">
        <f>+SUM(Q17:Q20)/(365/12)</f>
        <v>22.61130908935705</v>
      </c>
      <c r="M10" s="11"/>
    </row>
    <row r="11" spans="1:17">
      <c r="A11" s="1"/>
      <c r="B11" s="1"/>
      <c r="C11" s="1"/>
      <c r="D11" s="1"/>
      <c r="E11" s="2"/>
      <c r="F11" s="109"/>
      <c r="G11" s="111"/>
      <c r="H11" s="13"/>
      <c r="I11" s="6"/>
      <c r="J11" s="101" t="s">
        <v>20</v>
      </c>
      <c r="K11" s="101"/>
      <c r="L11" s="65">
        <f>+L10/12</f>
        <v>1.8842757574464208</v>
      </c>
      <c r="M11" s="14"/>
      <c r="N11" s="15"/>
    </row>
    <row r="12" spans="1:17">
      <c r="A12" s="1"/>
      <c r="B12" s="1"/>
      <c r="C12" s="1"/>
      <c r="D12" s="1"/>
      <c r="E12" s="2"/>
      <c r="F12" s="3"/>
      <c r="G12" s="2"/>
      <c r="H12" s="13"/>
      <c r="I12" s="6"/>
      <c r="J12" s="106"/>
      <c r="K12" s="106"/>
      <c r="L12" s="6"/>
      <c r="M12" s="14"/>
      <c r="N12" s="15"/>
    </row>
    <row r="13" spans="1:17" s="22" customFormat="1">
      <c r="A13" s="4"/>
      <c r="B13" s="4"/>
      <c r="C13" s="4"/>
      <c r="D13" s="4"/>
      <c r="E13" s="16"/>
      <c r="F13" s="17"/>
      <c r="G13" s="18"/>
      <c r="H13" s="19"/>
      <c r="I13" s="20"/>
      <c r="J13" s="20"/>
      <c r="K13" s="20"/>
      <c r="L13" s="20"/>
      <c r="M13" s="14"/>
      <c r="N13" s="21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23"/>
      <c r="N14" s="15"/>
    </row>
    <row r="15" spans="1:17" s="30" customFormat="1" ht="28.5" customHeight="1" thickBot="1">
      <c r="A15" s="24"/>
      <c r="B15" s="25"/>
      <c r="C15" s="25" t="s">
        <v>7</v>
      </c>
      <c r="D15" s="25"/>
      <c r="E15" s="26"/>
      <c r="F15" s="53" t="s">
        <v>3</v>
      </c>
      <c r="G15" s="53" t="s">
        <v>13</v>
      </c>
      <c r="H15" s="53" t="s">
        <v>4</v>
      </c>
      <c r="I15" s="53" t="s">
        <v>14</v>
      </c>
      <c r="J15" s="53" t="s">
        <v>15</v>
      </c>
      <c r="K15" s="53" t="s">
        <v>16</v>
      </c>
      <c r="L15" s="27" t="s">
        <v>17</v>
      </c>
      <c r="M15" s="28"/>
      <c r="N15" s="29" t="s">
        <v>1</v>
      </c>
      <c r="O15" s="29" t="s">
        <v>5</v>
      </c>
      <c r="Q15" s="29" t="s">
        <v>8</v>
      </c>
    </row>
    <row r="16" spans="1:17">
      <c r="A16" s="1"/>
      <c r="B16" s="31">
        <f>+D16</f>
        <v>45363</v>
      </c>
      <c r="C16" s="32">
        <f>+$G$10</f>
        <v>8.2500000000000004E-2</v>
      </c>
      <c r="D16" s="31">
        <f>+G9</f>
        <v>45363</v>
      </c>
      <c r="E16" s="33"/>
      <c r="F16" s="34">
        <f>+G9</f>
        <v>45363</v>
      </c>
      <c r="G16" s="54">
        <f>+G8</f>
        <v>50</v>
      </c>
      <c r="H16" s="48"/>
      <c r="I16" s="47"/>
      <c r="J16" s="54"/>
      <c r="K16" s="54">
        <f t="shared" ref="K16:K20" si="0">+G16-J16</f>
        <v>50</v>
      </c>
      <c r="L16" s="49">
        <f>-G16</f>
        <v>-50</v>
      </c>
      <c r="M16" s="35"/>
      <c r="N16" s="36"/>
      <c r="O16" s="36"/>
    </row>
    <row r="17" spans="1:45">
      <c r="A17" s="1"/>
      <c r="B17" s="31">
        <v>45547</v>
      </c>
      <c r="C17" s="32">
        <f t="shared" ref="C17:C20" si="1">+$G$10</f>
        <v>8.2500000000000004E-2</v>
      </c>
      <c r="D17" s="37">
        <f>+B17</f>
        <v>45547</v>
      </c>
      <c r="E17" s="99"/>
      <c r="F17" s="38">
        <f>+D17</f>
        <v>45547</v>
      </c>
      <c r="G17" s="54">
        <f>+K16</f>
        <v>50</v>
      </c>
      <c r="H17" s="52">
        <f>+B17-B16</f>
        <v>184</v>
      </c>
      <c r="I17" s="47">
        <f>+G17*($G$10)*(H17)/365</f>
        <v>2.0794520547945203</v>
      </c>
      <c r="J17" s="54"/>
      <c r="K17" s="54">
        <f t="shared" si="0"/>
        <v>50</v>
      </c>
      <c r="L17" s="49">
        <f t="shared" ref="L17:L20" si="2">+I17+J17</f>
        <v>2.0794520547945203</v>
      </c>
      <c r="M17" s="35"/>
      <c r="N17" s="39">
        <f>+L17/(1+$L$8)^((O17)/365)</f>
        <v>1.9964097937049423</v>
      </c>
      <c r="O17" s="40">
        <f>+F17-$F$16</f>
        <v>184</v>
      </c>
      <c r="Q17" s="41">
        <f>+(N17/$N$26)*O17</f>
        <v>7.3467880298969508</v>
      </c>
    </row>
    <row r="18" spans="1:45">
      <c r="A18" s="1"/>
      <c r="B18" s="31">
        <v>45728</v>
      </c>
      <c r="C18" s="32">
        <f t="shared" si="1"/>
        <v>8.2500000000000004E-2</v>
      </c>
      <c r="D18" s="37">
        <f>+B18</f>
        <v>45728</v>
      </c>
      <c r="E18" s="99"/>
      <c r="F18" s="38">
        <f t="shared" ref="F18:F20" si="3">+D18</f>
        <v>45728</v>
      </c>
      <c r="G18" s="54">
        <f t="shared" ref="G18:G20" si="4">+K17</f>
        <v>50</v>
      </c>
      <c r="H18" s="52">
        <f>+B18-B17</f>
        <v>181</v>
      </c>
      <c r="I18" s="47">
        <f t="shared" ref="I18:I20" si="5">+G18*($G$10)*(H18)/365</f>
        <v>2.0455479452054797</v>
      </c>
      <c r="J18" s="54"/>
      <c r="K18" s="54">
        <f t="shared" si="0"/>
        <v>50</v>
      </c>
      <c r="L18" s="49">
        <f t="shared" si="2"/>
        <v>2.0455479452054797</v>
      </c>
      <c r="M18" s="35"/>
      <c r="N18" s="39">
        <f>+L18/(1+$L$8)^((O18)/365)</f>
        <v>1.8866867439182153</v>
      </c>
      <c r="O18" s="40">
        <f t="shared" ref="O18" si="6">+F18-$F$16</f>
        <v>365</v>
      </c>
      <c r="Q18" s="41">
        <f>+(N18/$N$26)*O18</f>
        <v>13.772813210099248</v>
      </c>
    </row>
    <row r="19" spans="1:45">
      <c r="A19" s="1"/>
      <c r="B19" s="31">
        <v>45912</v>
      </c>
      <c r="C19" s="32">
        <f t="shared" si="1"/>
        <v>8.2500000000000004E-2</v>
      </c>
      <c r="D19" s="37">
        <f>+B19</f>
        <v>45912</v>
      </c>
      <c r="E19" s="99"/>
      <c r="F19" s="38">
        <f t="shared" si="3"/>
        <v>45912</v>
      </c>
      <c r="G19" s="54">
        <f t="shared" si="4"/>
        <v>50</v>
      </c>
      <c r="H19" s="52">
        <f>+B19-B18</f>
        <v>184</v>
      </c>
      <c r="I19" s="47">
        <f t="shared" si="5"/>
        <v>2.0794520547945203</v>
      </c>
      <c r="J19" s="54"/>
      <c r="K19" s="54">
        <f t="shared" si="0"/>
        <v>50</v>
      </c>
      <c r="L19" s="49">
        <f t="shared" si="2"/>
        <v>2.0794520547945203</v>
      </c>
      <c r="M19" s="35"/>
      <c r="N19" s="39">
        <f>+L19/(1+$L$8)^((O19)/365)</f>
        <v>1.8413647560987629</v>
      </c>
      <c r="O19" s="40">
        <f>+F19-$F$16</f>
        <v>549</v>
      </c>
      <c r="Q19" s="41">
        <f>+(N19/$N$26)*O19</f>
        <v>20.218184991865407</v>
      </c>
    </row>
    <row r="20" spans="1:45" ht="15.75" thickBot="1">
      <c r="A20" s="1"/>
      <c r="B20" s="31">
        <v>46093</v>
      </c>
      <c r="C20" s="32">
        <f t="shared" si="1"/>
        <v>8.2500000000000004E-2</v>
      </c>
      <c r="D20" s="37">
        <f>+B20</f>
        <v>46093</v>
      </c>
      <c r="E20" s="99"/>
      <c r="F20" s="38">
        <f t="shared" si="3"/>
        <v>46093</v>
      </c>
      <c r="G20" s="54">
        <f t="shared" si="4"/>
        <v>50</v>
      </c>
      <c r="H20" s="52">
        <f>+D20-B19</f>
        <v>181</v>
      </c>
      <c r="I20" s="47">
        <f t="shared" si="5"/>
        <v>2.0455479452054797</v>
      </c>
      <c r="J20" s="54">
        <f>G8</f>
        <v>50</v>
      </c>
      <c r="K20" s="54">
        <f t="shared" si="0"/>
        <v>0</v>
      </c>
      <c r="L20" s="49">
        <f t="shared" si="2"/>
        <v>52.045547945205477</v>
      </c>
      <c r="M20" s="35"/>
      <c r="N20" s="39">
        <f t="shared" ref="N20" si="7">+L20/(1+$L$8)^((O20)/365)</f>
        <v>44.275538780713575</v>
      </c>
      <c r="O20" s="40">
        <f t="shared" ref="O20" si="8">+F20-$F$16</f>
        <v>730</v>
      </c>
      <c r="Q20" s="41">
        <f>+(N20/$N$26)*O20</f>
        <v>646.42286523608198</v>
      </c>
    </row>
    <row r="21" spans="1:45" hidden="1">
      <c r="A21" s="1"/>
      <c r="B21" s="31"/>
      <c r="C21" s="32"/>
      <c r="D21" s="37"/>
      <c r="E21" s="33"/>
      <c r="F21" s="38"/>
      <c r="G21" s="47"/>
      <c r="H21" s="52"/>
      <c r="I21" s="47"/>
      <c r="J21" s="47"/>
      <c r="K21" s="47"/>
      <c r="L21" s="49"/>
      <c r="M21" s="35"/>
      <c r="N21" s="39"/>
      <c r="O21" s="40"/>
      <c r="Q21" s="41"/>
    </row>
    <row r="22" spans="1:45" hidden="1">
      <c r="A22" s="1"/>
      <c r="B22" s="31"/>
      <c r="C22" s="32"/>
      <c r="D22" s="37"/>
      <c r="E22" s="33"/>
      <c r="F22" s="38"/>
      <c r="G22" s="47"/>
      <c r="H22" s="52"/>
      <c r="I22" s="47"/>
      <c r="J22" s="47"/>
      <c r="K22" s="47"/>
      <c r="L22" s="49"/>
      <c r="M22" s="35"/>
      <c r="N22" s="39"/>
      <c r="O22" s="40"/>
      <c r="Q22" s="41"/>
    </row>
    <row r="23" spans="1:45" hidden="1">
      <c r="A23" s="1"/>
      <c r="B23" s="31"/>
      <c r="C23" s="32"/>
      <c r="D23" s="37"/>
      <c r="E23" s="33"/>
      <c r="F23" s="38"/>
      <c r="G23" s="47"/>
      <c r="H23" s="52"/>
      <c r="I23" s="47"/>
      <c r="J23" s="47"/>
      <c r="K23" s="47"/>
      <c r="L23" s="49"/>
      <c r="M23" s="35"/>
      <c r="N23" s="39"/>
      <c r="O23" s="40"/>
      <c r="Q23" s="41"/>
    </row>
    <row r="24" spans="1:45" ht="15.75" hidden="1" thickBot="1">
      <c r="A24" s="1"/>
      <c r="B24" s="31"/>
      <c r="C24" s="32"/>
      <c r="D24" s="37"/>
      <c r="E24" s="33"/>
      <c r="F24" s="38"/>
      <c r="G24" s="47"/>
      <c r="H24" s="52"/>
      <c r="I24" s="47"/>
      <c r="J24" s="47"/>
      <c r="K24" s="47"/>
      <c r="L24" s="49"/>
      <c r="M24" s="35"/>
      <c r="N24" s="39"/>
      <c r="O24" s="40"/>
      <c r="Q24" s="41"/>
    </row>
    <row r="25" spans="1:45" ht="15.75" hidden="1" thickBot="1">
      <c r="A25" s="1"/>
      <c r="B25" s="31"/>
      <c r="C25" s="32"/>
      <c r="D25" s="37"/>
      <c r="E25" s="33"/>
      <c r="F25" s="38"/>
      <c r="G25" s="47"/>
      <c r="H25" s="52">
        <f t="shared" ref="H25" si="9">+D25-B24</f>
        <v>0</v>
      </c>
      <c r="I25" s="47"/>
      <c r="J25" s="54"/>
      <c r="K25" s="47"/>
      <c r="L25" s="49"/>
      <c r="M25" s="35"/>
      <c r="N25" s="39"/>
      <c r="O25" s="40"/>
      <c r="Q25" s="41"/>
    </row>
    <row r="26" spans="1:45" ht="15.75" thickBot="1">
      <c r="A26" s="1"/>
      <c r="B26" s="42"/>
      <c r="C26" s="32"/>
      <c r="D26" s="1"/>
      <c r="E26" s="2"/>
      <c r="F26" s="102" t="s">
        <v>9</v>
      </c>
      <c r="G26" s="103"/>
      <c r="H26" s="104"/>
      <c r="I26" s="50">
        <f>SUM(I17:I25)</f>
        <v>8.25</v>
      </c>
      <c r="J26" s="55">
        <f>SUM(J17:J25)</f>
        <v>50</v>
      </c>
      <c r="K26" s="50"/>
      <c r="L26" s="51">
        <f>SUM(L16:L25)</f>
        <v>8.25</v>
      </c>
      <c r="M26" s="4"/>
      <c r="N26" s="43">
        <f>SUM(N17:N20)</f>
        <v>50.000000074435498</v>
      </c>
    </row>
    <row r="27" spans="1:45" ht="15" customHeight="1">
      <c r="A27" s="1"/>
      <c r="B27" s="1"/>
      <c r="C27" s="1"/>
      <c r="D27" s="1"/>
      <c r="E27" s="2"/>
      <c r="F27" s="3"/>
      <c r="G27" s="2"/>
      <c r="H27" s="2"/>
      <c r="I27" s="2"/>
      <c r="J27" s="2"/>
      <c r="K27" s="2"/>
      <c r="L27" s="2"/>
      <c r="M27" s="4"/>
    </row>
    <row r="28" spans="1:45" ht="15" customHeight="1">
      <c r="F28" s="105" t="s">
        <v>19</v>
      </c>
      <c r="G28" s="105"/>
      <c r="H28" s="105"/>
      <c r="I28" s="105"/>
      <c r="J28" s="105"/>
      <c r="K28" s="105"/>
      <c r="L28" s="10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  <row r="29" spans="1:45" ht="15" customHeight="1">
      <c r="F29" s="105"/>
      <c r="G29" s="105"/>
      <c r="H29" s="105"/>
      <c r="I29" s="105"/>
      <c r="J29" s="105"/>
      <c r="K29" s="105"/>
      <c r="L29" s="105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ht="15" customHeight="1">
      <c r="F30" s="105"/>
      <c r="G30" s="105"/>
      <c r="H30" s="105"/>
      <c r="I30" s="105"/>
      <c r="J30" s="105"/>
      <c r="K30" s="105"/>
      <c r="L30" s="10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5" customHeight="1"/>
    <row r="32" spans="1:45" ht="15" customHeight="1"/>
    <row r="33" spans="6:13" ht="15" customHeight="1"/>
    <row r="34" spans="6:13" ht="15" customHeight="1"/>
    <row r="35" spans="6:13" ht="15" customHeight="1"/>
    <row r="36" spans="6:13" ht="15" customHeight="1">
      <c r="F36" s="5"/>
      <c r="G36" s="5"/>
      <c r="H36" s="5"/>
      <c r="I36" s="5"/>
      <c r="J36" s="5"/>
      <c r="K36" s="5"/>
      <c r="L36" s="5"/>
      <c r="M36" s="5"/>
    </row>
    <row r="37" spans="6:13" ht="15" customHeight="1">
      <c r="F37" s="5"/>
      <c r="G37" s="5"/>
      <c r="H37" s="5"/>
      <c r="I37" s="5"/>
      <c r="J37" s="5"/>
      <c r="K37" s="5"/>
      <c r="L37" s="5"/>
      <c r="M37" s="5"/>
    </row>
    <row r="38" spans="6:13" ht="15" customHeight="1">
      <c r="F38" s="5"/>
      <c r="G38" s="5"/>
      <c r="H38" s="5"/>
      <c r="I38" s="5"/>
      <c r="J38" s="5"/>
      <c r="K38" s="5"/>
      <c r="L38" s="5"/>
      <c r="M38" s="5"/>
    </row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vlEHUKlmteJhDUJ9/WBPJOpJr/jwnJJyXSRWgLfJi75y7Nc1IEDsiWZI8WotKshEhBliyoyw23a6FhU4Es+jKQ==" saltValue="AQH2NIZaBPSMphbXaf1LOw==" spinCount="100000" sheet="1" selectLockedCells="1"/>
  <mergeCells count="9">
    <mergeCell ref="J12:K12"/>
    <mergeCell ref="F26:H26"/>
    <mergeCell ref="F28:L30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F4CD-494D-4935-8389-31C260246979}">
  <sheetPr codeName="Hoja8">
    <pageSetUpPr fitToPage="1"/>
  </sheetPr>
  <dimension ref="A1:ADD62"/>
  <sheetViews>
    <sheetView showGridLines="0" zoomScaleNormal="100" workbookViewId="0">
      <selection activeCell="G8" sqref="G8"/>
    </sheetView>
  </sheetViews>
  <sheetFormatPr baseColWidth="10" defaultColWidth="9.140625" defaultRowHeight="15" customHeight="1" zeroHeight="1" outlineLevelCol="1"/>
  <cols>
    <col min="1" max="1" width="9.140625" style="5" customWidth="1"/>
    <col min="2" max="2" width="34.85546875" style="5" hidden="1" customWidth="1"/>
    <col min="3" max="3" width="15.85546875" style="5" hidden="1" customWidth="1"/>
    <col min="4" max="4" width="34.85546875" style="5" hidden="1" customWidth="1"/>
    <col min="5" max="5" width="18.140625" style="44" customWidth="1"/>
    <col min="6" max="6" width="33.7109375" style="45" customWidth="1"/>
    <col min="7" max="7" width="14" style="44" bestFit="1" customWidth="1"/>
    <col min="8" max="8" width="13.42578125" style="44" bestFit="1" customWidth="1"/>
    <col min="9" max="9" width="17.7109375" style="44" bestFit="1" customWidth="1"/>
    <col min="10" max="10" width="21.28515625" style="44" bestFit="1" customWidth="1"/>
    <col min="11" max="11" width="23.7109375" style="44" bestFit="1" customWidth="1"/>
    <col min="12" max="12" width="17.42578125" style="44" bestFit="1" customWidth="1"/>
    <col min="13" max="13" width="19" style="22" customWidth="1"/>
    <col min="14" max="14" width="15.28515625" style="5" hidden="1" customWidth="1"/>
    <col min="15" max="15" width="20.42578125" style="5" hidden="1" customWidth="1"/>
    <col min="16" max="16" width="8.42578125" style="5" hidden="1" customWidth="1"/>
    <col min="17" max="17" width="11.42578125" style="5" hidden="1" customWidth="1"/>
    <col min="18" max="18" width="9.140625" style="5" customWidth="1" collapsed="1"/>
    <col min="19" max="19" width="9.140625" style="5" collapsed="1"/>
    <col min="20" max="20" width="9.140625" style="5"/>
    <col min="21" max="23" width="9.140625" style="5" collapsed="1"/>
    <col min="24" max="24" width="9.140625" style="5"/>
    <col min="25" max="25" width="9.140625" style="5" collapsed="1"/>
    <col min="26" max="26" width="9.140625" style="5"/>
    <col min="27" max="42" width="9.140625" style="5" collapsed="1"/>
    <col min="43" max="43" width="9.140625" style="5"/>
    <col min="44" max="78" width="9.140625" style="5" collapsed="1"/>
    <col min="79" max="79" width="9.140625" style="5"/>
    <col min="80" max="80" width="9.140625" style="5" collapsed="1"/>
    <col min="81" max="81" width="9.140625" style="5"/>
    <col min="82" max="82" width="9.140625" style="5" collapsed="1"/>
    <col min="83" max="83" width="9.140625" style="5"/>
    <col min="84" max="84" width="9.140625" style="5" collapsed="1"/>
    <col min="85" max="85" width="9.140625" style="5"/>
    <col min="86" max="87" width="9.140625" style="5" collapsed="1"/>
    <col min="88" max="88" width="9.140625" style="5"/>
    <col min="89" max="783" width="9.140625" style="5" collapsed="1"/>
    <col min="784" max="784" width="9.140625" style="5"/>
    <col min="785" max="16384" width="9.140625" style="5" outlineLevel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5"/>
      <c r="G3" s="6"/>
      <c r="H3" s="6"/>
      <c r="I3" s="6"/>
      <c r="J3" s="2"/>
      <c r="K3" s="2"/>
      <c r="L3" s="2"/>
      <c r="M3" s="4"/>
    </row>
    <row r="4" spans="1:17">
      <c r="A4" s="1"/>
      <c r="B4" s="1"/>
      <c r="C4" s="1"/>
      <c r="D4" s="1"/>
      <c r="E4" s="2"/>
      <c r="F4" s="5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36</v>
      </c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37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10</v>
      </c>
      <c r="G8" s="8">
        <v>50</v>
      </c>
      <c r="H8" s="2"/>
      <c r="I8" s="2"/>
      <c r="J8" s="107" t="s">
        <v>0</v>
      </c>
      <c r="K8" s="107"/>
      <c r="L8" s="9">
        <f>+XIRR(L16:L17,F16:F17)</f>
        <v>6.0282209515571589E-2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6">
        <v>45363</v>
      </c>
      <c r="H9" s="2"/>
      <c r="I9" s="2"/>
      <c r="J9" s="107" t="s">
        <v>38</v>
      </c>
      <c r="K9" s="107"/>
      <c r="L9" s="9">
        <f>+NOMINAL(L8,1)</f>
        <v>6.0282209515571505E-2</v>
      </c>
      <c r="M9" s="11"/>
    </row>
    <row r="10" spans="1:17">
      <c r="A10" s="1"/>
      <c r="B10" s="1"/>
      <c r="C10" s="1"/>
      <c r="D10" s="1"/>
      <c r="E10" s="2"/>
      <c r="F10" s="108" t="s">
        <v>12</v>
      </c>
      <c r="G10" s="110">
        <v>0.06</v>
      </c>
      <c r="H10" s="2"/>
      <c r="I10" s="2"/>
      <c r="J10" s="107" t="s">
        <v>2</v>
      </c>
      <c r="K10" s="107"/>
      <c r="L10" s="12">
        <f>+SUM(Q17)/(365/12)</f>
        <v>10.093150684931507</v>
      </c>
      <c r="M10" s="11"/>
    </row>
    <row r="11" spans="1:17">
      <c r="A11" s="1"/>
      <c r="B11" s="1"/>
      <c r="C11" s="1"/>
      <c r="D11" s="1"/>
      <c r="E11" s="2"/>
      <c r="F11" s="109"/>
      <c r="G11" s="111"/>
      <c r="H11" s="13"/>
      <c r="I11" s="6"/>
      <c r="J11" s="101" t="s">
        <v>20</v>
      </c>
      <c r="K11" s="101"/>
      <c r="L11" s="65">
        <f>+L10/12</f>
        <v>0.84109589041095889</v>
      </c>
      <c r="M11" s="14"/>
      <c r="N11" s="15"/>
    </row>
    <row r="12" spans="1:17">
      <c r="A12" s="1"/>
      <c r="B12" s="1"/>
      <c r="C12" s="1"/>
      <c r="D12" s="1"/>
      <c r="E12" s="2"/>
      <c r="F12" s="3"/>
      <c r="G12" s="2"/>
      <c r="H12" s="13"/>
      <c r="I12" s="6"/>
      <c r="J12" s="106"/>
      <c r="K12" s="106"/>
      <c r="L12" s="6"/>
      <c r="M12" s="14"/>
      <c r="N12" s="15"/>
    </row>
    <row r="13" spans="1:17" s="22" customFormat="1">
      <c r="A13" s="4"/>
      <c r="B13" s="4"/>
      <c r="C13" s="4"/>
      <c r="D13" s="4"/>
      <c r="E13" s="16"/>
      <c r="F13" s="17"/>
      <c r="G13" s="18"/>
      <c r="H13" s="19"/>
      <c r="I13" s="20"/>
      <c r="J13" s="20"/>
      <c r="K13" s="20"/>
      <c r="L13" s="20"/>
      <c r="M13" s="14"/>
      <c r="N13" s="21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23"/>
      <c r="N14" s="15"/>
    </row>
    <row r="15" spans="1:17" s="30" customFormat="1" ht="28.5" customHeight="1" thickBot="1">
      <c r="A15" s="24"/>
      <c r="B15" s="25"/>
      <c r="C15" s="25" t="s">
        <v>7</v>
      </c>
      <c r="D15" s="25"/>
      <c r="E15" s="26"/>
      <c r="F15" s="53" t="s">
        <v>3</v>
      </c>
      <c r="G15" s="53" t="s">
        <v>13</v>
      </c>
      <c r="H15" s="53" t="s">
        <v>4</v>
      </c>
      <c r="I15" s="53" t="s">
        <v>14</v>
      </c>
      <c r="J15" s="53" t="s">
        <v>15</v>
      </c>
      <c r="K15" s="53" t="s">
        <v>16</v>
      </c>
      <c r="L15" s="27" t="s">
        <v>17</v>
      </c>
      <c r="M15" s="28"/>
      <c r="N15" s="29" t="s">
        <v>1</v>
      </c>
      <c r="O15" s="29" t="s">
        <v>5</v>
      </c>
      <c r="Q15" s="29" t="s">
        <v>8</v>
      </c>
    </row>
    <row r="16" spans="1:17">
      <c r="A16" s="1"/>
      <c r="B16" s="31">
        <f>+D16</f>
        <v>45363</v>
      </c>
      <c r="C16" s="32">
        <f>+$G$10</f>
        <v>0.06</v>
      </c>
      <c r="D16" s="31">
        <f>+G9</f>
        <v>45363</v>
      </c>
      <c r="E16" s="33"/>
      <c r="F16" s="34">
        <f>+G9</f>
        <v>45363</v>
      </c>
      <c r="G16" s="54">
        <f>+G8</f>
        <v>50</v>
      </c>
      <c r="H16" s="48"/>
      <c r="I16" s="47"/>
      <c r="J16" s="47"/>
      <c r="K16" s="54">
        <f t="shared" ref="K16:K17" si="0">+G16-J16</f>
        <v>50</v>
      </c>
      <c r="L16" s="49">
        <f>-G16</f>
        <v>-50</v>
      </c>
      <c r="M16" s="35"/>
      <c r="N16" s="36"/>
      <c r="O16" s="36"/>
    </row>
    <row r="17" spans="1:45" ht="15.75" thickBot="1">
      <c r="A17" s="1"/>
      <c r="B17" s="31">
        <v>45669</v>
      </c>
      <c r="C17" s="32">
        <f t="shared" ref="C17" si="1">+$G$10</f>
        <v>0.06</v>
      </c>
      <c r="D17" s="37">
        <f>+B17+1</f>
        <v>45670</v>
      </c>
      <c r="E17" s="99"/>
      <c r="F17" s="38">
        <f>+D17</f>
        <v>45670</v>
      </c>
      <c r="G17" s="54">
        <f>+K16</f>
        <v>50</v>
      </c>
      <c r="H17" s="52">
        <f>+D17-B16</f>
        <v>307</v>
      </c>
      <c r="I17" s="47">
        <f>+G17*($G$10)*(H17)/365</f>
        <v>2.5232876712328767</v>
      </c>
      <c r="J17" s="54">
        <f>G8</f>
        <v>50</v>
      </c>
      <c r="K17" s="47">
        <f t="shared" si="0"/>
        <v>0</v>
      </c>
      <c r="L17" s="49">
        <f t="shared" ref="L17" si="2">+I17+J17</f>
        <v>52.523287671232879</v>
      </c>
      <c r="M17" s="35"/>
      <c r="N17" s="39">
        <f>+L17/(1+$L$8)^((O17)/365)</f>
        <v>50.000000082857838</v>
      </c>
      <c r="O17" s="40">
        <f>+F17-$F$16</f>
        <v>307</v>
      </c>
      <c r="Q17" s="41">
        <f>+(N17/$N$26)*O17</f>
        <v>307</v>
      </c>
    </row>
    <row r="18" spans="1:45" hidden="1">
      <c r="A18" s="1"/>
      <c r="B18" s="31"/>
      <c r="C18" s="32"/>
      <c r="D18" s="37"/>
      <c r="E18" s="33"/>
      <c r="F18" s="38"/>
      <c r="G18" s="47"/>
      <c r="H18" s="52"/>
      <c r="I18" s="47"/>
      <c r="J18" s="47"/>
      <c r="K18" s="47"/>
      <c r="L18" s="49"/>
      <c r="M18" s="35"/>
      <c r="N18" s="39"/>
      <c r="O18" s="40"/>
      <c r="Q18" s="41"/>
    </row>
    <row r="19" spans="1:45" hidden="1">
      <c r="A19" s="1"/>
      <c r="B19" s="31"/>
      <c r="C19" s="32"/>
      <c r="D19" s="37"/>
      <c r="E19" s="33"/>
      <c r="F19" s="38"/>
      <c r="G19" s="47"/>
      <c r="H19" s="52"/>
      <c r="I19" s="47"/>
      <c r="J19" s="47"/>
      <c r="K19" s="47"/>
      <c r="L19" s="49"/>
      <c r="M19" s="35"/>
      <c r="N19" s="39"/>
      <c r="O19" s="40"/>
      <c r="Q19" s="41"/>
    </row>
    <row r="20" spans="1:45" ht="15.75" hidden="1" thickBot="1">
      <c r="A20" s="1"/>
      <c r="B20" s="31"/>
      <c r="C20" s="32"/>
      <c r="D20" s="37"/>
      <c r="E20" s="33"/>
      <c r="F20" s="38"/>
      <c r="G20" s="47"/>
      <c r="H20" s="52"/>
      <c r="I20" s="47"/>
      <c r="J20" s="47"/>
      <c r="K20" s="47"/>
      <c r="L20" s="49"/>
      <c r="M20" s="35"/>
      <c r="N20" s="39"/>
      <c r="O20" s="40"/>
      <c r="Q20" s="41"/>
    </row>
    <row r="21" spans="1:45" ht="15.75" hidden="1" thickBot="1">
      <c r="A21" s="1"/>
      <c r="B21" s="31"/>
      <c r="C21" s="32"/>
      <c r="D21" s="37"/>
      <c r="E21" s="33"/>
      <c r="F21" s="38"/>
      <c r="G21" s="47"/>
      <c r="H21" s="52"/>
      <c r="I21" s="47"/>
      <c r="J21" s="47"/>
      <c r="K21" s="47"/>
      <c r="L21" s="49"/>
      <c r="M21" s="35"/>
      <c r="N21" s="39"/>
      <c r="O21" s="40"/>
      <c r="Q21" s="41"/>
    </row>
    <row r="22" spans="1:45" ht="15.75" hidden="1" thickBot="1">
      <c r="A22" s="1"/>
      <c r="B22" s="31"/>
      <c r="C22" s="32"/>
      <c r="D22" s="37"/>
      <c r="E22" s="33"/>
      <c r="F22" s="38"/>
      <c r="G22" s="47"/>
      <c r="H22" s="52"/>
      <c r="I22" s="47"/>
      <c r="J22" s="47"/>
      <c r="K22" s="47"/>
      <c r="L22" s="49"/>
      <c r="M22" s="35"/>
      <c r="N22" s="39"/>
      <c r="O22" s="40"/>
      <c r="Q22" s="41"/>
    </row>
    <row r="23" spans="1:45" ht="15.75" hidden="1" thickBot="1">
      <c r="A23" s="1"/>
      <c r="B23" s="31"/>
      <c r="C23" s="32"/>
      <c r="D23" s="37"/>
      <c r="E23" s="33"/>
      <c r="F23" s="38"/>
      <c r="G23" s="47"/>
      <c r="H23" s="52"/>
      <c r="I23" s="47"/>
      <c r="J23" s="47"/>
      <c r="K23" s="47"/>
      <c r="L23" s="49"/>
      <c r="M23" s="35"/>
      <c r="N23" s="39"/>
      <c r="O23" s="40"/>
      <c r="Q23" s="41"/>
    </row>
    <row r="24" spans="1:45" ht="15.75" hidden="1" thickBot="1">
      <c r="A24" s="1"/>
      <c r="B24" s="31"/>
      <c r="C24" s="32"/>
      <c r="D24" s="37"/>
      <c r="E24" s="33"/>
      <c r="F24" s="38"/>
      <c r="G24" s="47"/>
      <c r="H24" s="52"/>
      <c r="I24" s="47"/>
      <c r="J24" s="47"/>
      <c r="K24" s="47"/>
      <c r="L24" s="49"/>
      <c r="M24" s="35"/>
      <c r="N24" s="39"/>
      <c r="O24" s="40"/>
      <c r="Q24" s="41"/>
    </row>
    <row r="25" spans="1:45" ht="15.75" hidden="1" thickBot="1">
      <c r="A25" s="1"/>
      <c r="B25" s="31"/>
      <c r="C25" s="32"/>
      <c r="D25" s="37"/>
      <c r="E25" s="33"/>
      <c r="F25" s="38"/>
      <c r="G25" s="47"/>
      <c r="H25" s="52">
        <f t="shared" ref="H25" si="3">+D25-B24</f>
        <v>0</v>
      </c>
      <c r="I25" s="47"/>
      <c r="J25" s="54"/>
      <c r="K25" s="47"/>
      <c r="L25" s="49"/>
      <c r="M25" s="35"/>
      <c r="N25" s="39"/>
      <c r="O25" s="40"/>
      <c r="Q25" s="41"/>
    </row>
    <row r="26" spans="1:45" ht="15.75" thickBot="1">
      <c r="A26" s="1"/>
      <c r="B26" s="42"/>
      <c r="C26" s="32"/>
      <c r="D26" s="1"/>
      <c r="E26" s="2"/>
      <c r="F26" s="102" t="s">
        <v>9</v>
      </c>
      <c r="G26" s="103"/>
      <c r="H26" s="104"/>
      <c r="I26" s="50">
        <f>SUM(I17:I25)</f>
        <v>2.5232876712328767</v>
      </c>
      <c r="J26" s="55">
        <f>SUM(J17:J25)</f>
        <v>50</v>
      </c>
      <c r="K26" s="50"/>
      <c r="L26" s="51">
        <f>SUM(L16:L25)</f>
        <v>2.5232876712328789</v>
      </c>
      <c r="M26" s="4"/>
      <c r="N26" s="43">
        <f>SUM(N17:N20)</f>
        <v>50.000000082857838</v>
      </c>
    </row>
    <row r="27" spans="1:45" ht="15" customHeight="1">
      <c r="A27" s="1"/>
      <c r="B27" s="1"/>
      <c r="C27" s="1"/>
      <c r="D27" s="1"/>
      <c r="E27" s="2"/>
      <c r="F27" s="3"/>
      <c r="G27" s="2"/>
      <c r="H27" s="2"/>
      <c r="I27" s="2"/>
      <c r="J27" s="2"/>
      <c r="K27" s="2"/>
      <c r="L27" s="2"/>
      <c r="M27" s="4"/>
    </row>
    <row r="28" spans="1:45" ht="15" customHeight="1">
      <c r="F28" s="105" t="s">
        <v>19</v>
      </c>
      <c r="G28" s="105"/>
      <c r="H28" s="105"/>
      <c r="I28" s="105"/>
      <c r="J28" s="105"/>
      <c r="K28" s="105"/>
      <c r="L28" s="10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  <row r="29" spans="1:45" ht="15" customHeight="1">
      <c r="F29" s="105"/>
      <c r="G29" s="105"/>
      <c r="H29" s="105"/>
      <c r="I29" s="105"/>
      <c r="J29" s="105"/>
      <c r="K29" s="105"/>
      <c r="L29" s="105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ht="8.4499999999999993" customHeight="1">
      <c r="F30" s="105"/>
      <c r="G30" s="105"/>
      <c r="H30" s="105"/>
      <c r="I30" s="105"/>
      <c r="J30" s="105"/>
      <c r="K30" s="105"/>
      <c r="L30" s="10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5" customHeight="1"/>
    <row r="32" spans="1:45" ht="15" customHeight="1"/>
    <row r="33" spans="6:13" ht="15" customHeight="1"/>
    <row r="34" spans="6:13" ht="15" customHeight="1"/>
    <row r="35" spans="6:13" ht="15" customHeight="1"/>
    <row r="36" spans="6:13" ht="15" customHeight="1">
      <c r="F36" s="5"/>
      <c r="G36" s="5"/>
      <c r="H36" s="5"/>
      <c r="I36" s="5"/>
      <c r="J36" s="5"/>
      <c r="K36" s="5"/>
      <c r="L36" s="5"/>
      <c r="M36" s="5"/>
    </row>
    <row r="37" spans="6:13" ht="15" customHeight="1">
      <c r="F37" s="5"/>
      <c r="G37" s="5"/>
      <c r="H37" s="5"/>
      <c r="I37" s="5"/>
      <c r="J37" s="5"/>
      <c r="K37" s="5"/>
      <c r="L37" s="5"/>
      <c r="M37" s="5"/>
    </row>
    <row r="38" spans="6:13" ht="15" customHeight="1">
      <c r="F38" s="5"/>
      <c r="G38" s="5"/>
      <c r="H38" s="5"/>
      <c r="I38" s="5"/>
      <c r="J38" s="5"/>
      <c r="K38" s="5"/>
      <c r="L38" s="5"/>
      <c r="M38" s="5"/>
    </row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aFchzoVpz+IDZfwLzKpy1ADjQsc5FSUrIjqzGx0ie0FCyxYGBt3zO3mE9y2P1hownNjGplxDZzlemTMFwsagCA==" saltValue="0uIGgm5beOlpW75+DYQ3WA==" spinCount="100000" sheet="1" selectLockedCells="1"/>
  <mergeCells count="9">
    <mergeCell ref="J12:K12"/>
    <mergeCell ref="F26:H26"/>
    <mergeCell ref="F28:L30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ON MSU CL VIII</vt:lpstr>
      <vt:lpstr>ON MSU CL IX</vt:lpstr>
      <vt:lpstr>ON MSU CL X</vt:lpstr>
      <vt:lpstr>ON MSU CL XI</vt:lpstr>
      <vt:lpstr>'ON MSU CL IX'!Área_de_impresión</vt:lpstr>
      <vt:lpstr>'ON MSU CL VIII'!Área_de_impresión</vt:lpstr>
      <vt:lpstr>'ON MSU CL X'!Área_de_impresión</vt:lpstr>
      <vt:lpstr>'ON MSU CL XI'!Área_de_impresión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2024-03-08T13:26:06Z</dcterms:modified>
</cp:coreProperties>
</file>