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Pampa Energía\Clase 20\"/>
    </mc:Choice>
  </mc:AlternateContent>
  <xr:revisionPtr revIDLastSave="0" documentId="13_ncr:1_{F145D4B1-D421-45F6-9472-ABF5DD5A80B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N Pampa Clase 20" sheetId="11" r:id="rId1"/>
  </sheets>
  <definedNames>
    <definedName name="_xlnm.Print_Area" localSheetId="0">'ON Pampa Clase 20'!$A$9:$P$24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1" l="1"/>
  <c r="F24" i="11" s="1"/>
  <c r="D23" i="11"/>
  <c r="F23" i="11" s="1"/>
  <c r="H22" i="11"/>
  <c r="H23" i="11"/>
  <c r="H24" i="11"/>
  <c r="H25" i="11"/>
  <c r="D25" i="11"/>
  <c r="D22" i="11"/>
  <c r="F22" i="11" s="1"/>
  <c r="J25" i="11"/>
  <c r="J26" i="11" s="1"/>
  <c r="C25" i="11"/>
  <c r="C24" i="11"/>
  <c r="C23" i="11"/>
  <c r="C22" i="11"/>
  <c r="G21" i="11"/>
  <c r="K21" i="11" s="1"/>
  <c r="G22" i="11" s="1"/>
  <c r="F21" i="11"/>
  <c r="D21" i="11"/>
  <c r="C21" i="11"/>
  <c r="B21" i="11"/>
  <c r="O22" i="11" l="1"/>
  <c r="O24" i="11"/>
  <c r="L21" i="11"/>
  <c r="O23" i="11"/>
  <c r="K22" i="11"/>
  <c r="G23" i="11" s="1"/>
  <c r="I22" i="11"/>
  <c r="L22" i="11" s="1"/>
  <c r="F25" i="11"/>
  <c r="O25" i="11" s="1"/>
  <c r="K23" i="11" l="1"/>
  <c r="G24" i="11" s="1"/>
  <c r="I23" i="11"/>
  <c r="L23" i="11" s="1"/>
  <c r="K24" i="11" l="1"/>
  <c r="G25" i="11" s="1"/>
  <c r="I24" i="11"/>
  <c r="L24" i="11" s="1"/>
  <c r="K25" i="11" l="1"/>
  <c r="I25" i="11"/>
  <c r="L25" i="11" s="1"/>
  <c r="L26" i="11" l="1"/>
  <c r="L13" i="11"/>
  <c r="I26" i="11"/>
  <c r="N23" i="11" l="1"/>
  <c r="N22" i="11"/>
  <c r="L14" i="11"/>
  <c r="N24" i="11"/>
  <c r="N25" i="11"/>
  <c r="N26" i="11" l="1"/>
  <c r="L16" i="11" s="1"/>
  <c r="Q25" i="11" l="1"/>
  <c r="Q22" i="11"/>
  <c r="Q24" i="11"/>
  <c r="Q23" i="11"/>
  <c r="L15" i="11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<sst xmlns="http://schemas.openxmlformats.org/spreadsheetml/2006/main" count="22" uniqueCount="22">
  <si>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</si>
  <si>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</si>
  <si>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</si>
  <si>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</si>
  <si>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</si>
  <si>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</si>
  <si>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</si>
  <si>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</si>
  <si>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</si>
  <si>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</si>
  <si>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</si>
  <si>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(USD)</t>
  </si>
  <si>
    <t>Tasa Fija a Licitar</t>
  </si>
  <si>
    <t>Capital (USD)</t>
  </si>
  <si>
    <t>Intereses (USD)</t>
  </si>
  <si>
    <t>Amortización (USD)</t>
  </si>
  <si>
    <t>Capital Residual (USD)</t>
  </si>
  <si>
    <t>Flujo (USD)</t>
  </si>
  <si>
    <t>TNA (180 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</si>
  <si>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</si>
  <si>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ON Pampa Energía S.A. Clase 20</t>
  </si>
  <si>
    <t xml:space="preserve">Dólar CABLE - 24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</si>
</sst>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9" fontId="8" fillId="2" borderId="2" xfId="1" applyFont="1" applyFill="1" applyBorder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5" fillId="5" borderId="0" xfId="0" applyFont="1" applyFill="1" applyProtection="1">
      <protection hidden="1"/>
    </xf>
    <xf numFmtId="166" fontId="7" fillId="5" borderId="0" xfId="0" applyNumberFormat="1" applyFont="1" applyFill="1" applyAlignment="1" applyProtection="1">
      <alignment horizontal="left"/>
      <protection hidden="1"/>
    </xf>
    <xf numFmtId="9" fontId="8" fillId="5" borderId="0" xfId="1" applyFont="1" applyFill="1" applyBorder="1" applyProtection="1">
      <protection hidden="1"/>
    </xf>
    <xf numFmtId="10" fontId="5" fillId="5" borderId="0" xfId="0" applyNumberFormat="1" applyFont="1" applyFill="1" applyProtection="1"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12" fillId="5" borderId="0" xfId="0" applyFont="1" applyFill="1"/>
    <xf numFmtId="0" fontId="4" fillId="5" borderId="0" xfId="0" applyFont="1" applyFill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5" xfId="0" applyNumberFormat="1" applyFont="1" applyBorder="1"/>
    <xf numFmtId="0" fontId="5" fillId="0" borderId="0" xfId="0" applyFont="1"/>
    <xf numFmtId="166" fontId="5" fillId="0" borderId="0" xfId="0" applyNumberFormat="1" applyFont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5" fillId="2" borderId="9" xfId="0" applyNumberFormat="1" applyFont="1" applyFill="1" applyBorder="1" applyProtection="1"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Protection="1"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0" fontId="9" fillId="6" borderId="12" xfId="4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66" fontId="7" fillId="4" borderId="14" xfId="0" applyNumberFormat="1" applyFont="1" applyFill="1" applyBorder="1" applyAlignment="1" applyProtection="1">
      <alignment horizontal="left" vertical="center"/>
      <protection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4" xfId="1" applyNumberFormat="1" applyFont="1" applyFill="1" applyBorder="1" applyAlignment="1" applyProtection="1">
      <alignment horizontal="right" vertical="center"/>
      <protection locked="0" hidden="1"/>
    </xf>
  </cellXfs>
  <cellStyles count="8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1215761</xdr:colOff>
      <xdr:row>3</xdr:row>
      <xdr:rowOff>43656</xdr:rowOff>
    </xdr:from>
    <xdr:to>
      <xdr:col>12</xdr:col>
      <xdr:colOff>101690</xdr:colOff>
      <xdr:row>6</xdr:row>
      <xdr:rowOff>149259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76229-6F33-4054-AA57-F014CD31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0980" y="615156"/>
          <a:ext cx="1642622" cy="677103"/>
        </a:xfrm>
        <a:prstGeom prst="rect">
          <a:avLst/>
        </a:prstGeom>
      </xdr:spPr>
    </xdr:pic>
    <xdr:clientData/>
  </xdr:twoCellAnchor>
  <xdr:twoCellAnchor editAs="oneCell">
    <xdr:from>
      <xdr:col>4</xdr:col>
      <xdr:colOff>595312</xdr:colOff>
      <xdr:row>3</xdr:row>
      <xdr:rowOff>142875</xdr:rowOff>
    </xdr:from>
    <xdr:to>
      <xdr:col>5</xdr:col>
      <xdr:colOff>2219168</xdr:colOff>
      <xdr:row>6</xdr:row>
      <xdr:rowOff>46651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8242A4-8E37-640B-9A80-1CF4CF8C5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" y="714375"/>
          <a:ext cx="2237426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1F25-FF9F-4766-9BAC-F3001F31206C}">
  <sheetPr>
    <pageSetUpPr fitToPage="1"/>
  </sheetPr>
  <dimension ref="A1:ADE58"/>
  <sheetViews>
    <sheetView showGridLines="0" tabSelected="1" zoomScaleNormal="100" workbookViewId="0">
      <selection activeCell="G13" sqref="G13"/>
    </sheetView>
  </sheetViews>
  <sheetFormatPr baseColWidth="10" defaultColWidth="9.140625" defaultRowHeight="15" customHeight="1" zeroHeight="1" outlineLevelCol="1"/>
  <cols>
    <col min="1" max="1" width="9.140625" style="5" customWidth="1" outlineLevel="1"/>
    <col min="2" max="2" width="37.7109375" style="5" hidden="1" customWidth="1" outlineLevel="1"/>
    <col min="3" max="3" width="15.85546875" style="5" hidden="1" customWidth="1" outlineLevel="1"/>
    <col min="4" max="4" width="37.7109375" style="5" hidden="1" customWidth="1" outlineLevel="1"/>
    <col min="5" max="5" width="9.140625" style="45" customWidth="1"/>
    <col min="6" max="6" width="36.42578125" style="46" bestFit="1" customWidth="1"/>
    <col min="7" max="7" width="16.7109375" style="45" bestFit="1" customWidth="1"/>
    <col min="8" max="8" width="13.42578125" style="45" bestFit="1" customWidth="1"/>
    <col min="9" max="9" width="17.7109375" style="45" bestFit="1" customWidth="1"/>
    <col min="10" max="10" width="21.28515625" style="45" bestFit="1" customWidth="1"/>
    <col min="11" max="11" width="23.7109375" style="45" bestFit="1" customWidth="1"/>
    <col min="12" max="12" width="17.42578125" style="45" bestFit="1" customWidth="1"/>
    <col min="13" max="13" width="14.7109375" style="23" customWidth="1"/>
    <col min="14" max="14" width="15.28515625" style="5" hidden="1" customWidth="1" outlineLevel="1"/>
    <col min="15" max="15" width="20.42578125" style="5" hidden="1" customWidth="1" outlineLevel="1"/>
    <col min="16" max="16" width="8.42578125" style="5" hidden="1" customWidth="1" outlineLevel="1"/>
    <col min="17" max="17" width="11.42578125" style="5" hidden="1" customWidth="1" outlineLevel="1"/>
    <col min="18" max="19" width="9.140625" style="5" customWidth="1" outlineLevel="1" collapsed="1"/>
    <col min="20" max="20" width="9.140625" style="5" customWidth="1" outlineLevel="1"/>
    <col min="21" max="23" width="9.140625" style="5" customWidth="1" outlineLevel="1" collapsed="1"/>
    <col min="24" max="24" width="9.140625" style="5" customWidth="1" outlineLevel="1"/>
    <col min="25" max="25" width="9.140625" style="5" customWidth="1" outlineLevel="1" collapsed="1"/>
    <col min="26" max="26" width="9.140625" style="5" customWidth="1" outlineLevel="1"/>
    <col min="27" max="42" width="9.140625" style="5" customWidth="1" outlineLevel="1" collapsed="1"/>
    <col min="43" max="43" width="9.140625" style="5" customWidth="1" outlineLevel="1"/>
    <col min="44" max="78" width="9.140625" style="5" customWidth="1" outlineLevel="1" collapsed="1"/>
    <col min="79" max="79" width="9.140625" style="5" customWidth="1" outlineLevel="1"/>
    <col min="80" max="80" width="9.140625" style="5" customWidth="1" outlineLevel="1" collapsed="1"/>
    <col min="81" max="81" width="9.140625" style="5" customWidth="1" outlineLevel="1"/>
    <col min="82" max="82" width="9.140625" style="5" customWidth="1" outlineLevel="1" collapsed="1"/>
    <col min="83" max="83" width="9.140625" style="5" customWidth="1" outlineLevel="1"/>
    <col min="84" max="84" width="9.140625" style="5" customWidth="1" outlineLevel="1" collapsed="1"/>
    <col min="85" max="85" width="9.140625" style="5" customWidth="1" outlineLevel="1"/>
    <col min="86" max="87" width="9.140625" style="5" customWidth="1" outlineLevel="1" collapsed="1"/>
    <col min="88" max="88" width="9.140625" style="5" customWidth="1" outlineLevel="1"/>
    <col min="89" max="783" width="9.140625" style="5" customWidth="1" outlineLevel="1" collapsed="1"/>
    <col min="784" max="784" width="9.140625" style="5" customWidth="1" outlineLevel="1"/>
    <col min="785" max="785" width="9.140625" style="5" outlineLevel="1" collapsed="1"/>
    <col min="786" max="16384" width="9.140625" style="5" outlineLevel="1"/>
  </cols>
  <sheetData>
    <row r="1" spans="1:14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4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4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4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4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4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4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4">
      <c r="A8" s="1"/>
      <c r="B8" s="1"/>
      <c r="C8" s="1"/>
      <c r="D8" s="1"/>
      <c r="E8" s="2"/>
      <c r="F8" s="6" t="s">
        <v>20</v>
      </c>
      <c r="G8" s="6"/>
      <c r="H8" s="6"/>
      <c r="I8" s="6"/>
      <c r="J8" s="2"/>
      <c r="K8" s="2"/>
      <c r="L8" s="2"/>
      <c r="M8" s="4"/>
    </row>
    <row r="9" spans="1:14">
      <c r="A9" s="1"/>
      <c r="B9" s="1"/>
      <c r="C9" s="1"/>
      <c r="D9" s="1"/>
      <c r="E9" s="2"/>
      <c r="F9" s="6" t="s">
        <v>21</v>
      </c>
      <c r="G9" s="2"/>
      <c r="H9" s="2"/>
      <c r="I9" s="2"/>
      <c r="J9" s="2"/>
      <c r="K9" s="2"/>
      <c r="L9" s="2"/>
      <c r="M9" s="4"/>
    </row>
    <row r="10" spans="1:14">
      <c r="A10" s="1"/>
      <c r="B10" s="1"/>
      <c r="C10" s="1"/>
      <c r="D10" s="1"/>
      <c r="E10" s="2"/>
      <c r="F10" s="3"/>
      <c r="G10" s="2"/>
      <c r="H10" s="2"/>
      <c r="I10" s="2"/>
      <c r="J10" s="2"/>
      <c r="K10" s="2"/>
      <c r="L10" s="2"/>
      <c r="M10" s="4"/>
    </row>
    <row r="11" spans="1:14">
      <c r="A11" s="1"/>
      <c r="B11" s="1"/>
      <c r="C11" s="1"/>
      <c r="D11" s="1"/>
      <c r="E11" s="2"/>
      <c r="F11" s="3"/>
      <c r="G11" s="2"/>
      <c r="H11" s="2"/>
      <c r="I11" s="2"/>
      <c r="J11" s="2"/>
      <c r="K11" s="2"/>
      <c r="L11" s="2"/>
      <c r="M11" s="4"/>
    </row>
    <row r="12" spans="1:14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4"/>
    </row>
    <row r="13" spans="1:14">
      <c r="A13" s="1"/>
      <c r="B13" s="1"/>
      <c r="C13" s="1"/>
      <c r="D13" s="1"/>
      <c r="E13" s="2"/>
      <c r="F13" s="7" t="s">
        <v>11</v>
      </c>
      <c r="G13" s="8">
        <v>100</v>
      </c>
      <c r="H13" s="2"/>
      <c r="I13" s="2"/>
      <c r="J13" s="62" t="s">
        <v>0</v>
      </c>
      <c r="K13" s="62"/>
      <c r="L13" s="9">
        <f>+XIRR(L21:L25,F21:F25)</f>
        <v>6.0899826884269717E-2</v>
      </c>
      <c r="M13" s="10"/>
    </row>
    <row r="14" spans="1:14">
      <c r="A14" s="1"/>
      <c r="B14" s="1"/>
      <c r="C14" s="1"/>
      <c r="D14" s="1"/>
      <c r="E14" s="2"/>
      <c r="F14" s="7" t="s">
        <v>6</v>
      </c>
      <c r="G14" s="47">
        <v>45377</v>
      </c>
      <c r="H14" s="2"/>
      <c r="I14" s="2"/>
      <c r="J14" s="62" t="s">
        <v>18</v>
      </c>
      <c r="K14" s="62"/>
      <c r="L14" s="9">
        <f>+NOMINAL(L13,2)</f>
        <v>5.9999831926468516E-2</v>
      </c>
      <c r="M14" s="11"/>
    </row>
    <row r="15" spans="1:14">
      <c r="A15" s="1"/>
      <c r="B15" s="1"/>
      <c r="C15" s="1"/>
      <c r="D15" s="1"/>
      <c r="E15" s="2"/>
      <c r="F15" s="63" t="s">
        <v>12</v>
      </c>
      <c r="G15" s="65">
        <v>0.06</v>
      </c>
      <c r="H15" s="2"/>
      <c r="I15" s="2"/>
      <c r="J15" s="62" t="s">
        <v>2</v>
      </c>
      <c r="K15" s="62"/>
      <c r="L15" s="12">
        <f>+SUM(Q22:Q25)/(365/12)</f>
        <v>22.97177531597012</v>
      </c>
      <c r="M15" s="11"/>
    </row>
    <row r="16" spans="1:14">
      <c r="A16" s="1"/>
      <c r="B16" s="1"/>
      <c r="C16" s="1"/>
      <c r="D16" s="1"/>
      <c r="E16" s="2"/>
      <c r="F16" s="64"/>
      <c r="G16" s="66"/>
      <c r="H16" s="13"/>
      <c r="I16" s="6"/>
      <c r="J16" s="62" t="s">
        <v>8</v>
      </c>
      <c r="K16" s="62"/>
      <c r="L16" s="14">
        <f>+N26/G21</f>
        <v>0.99999999990237631</v>
      </c>
      <c r="M16" s="15"/>
      <c r="N16" s="16"/>
    </row>
    <row r="17" spans="1:45">
      <c r="A17" s="1"/>
      <c r="B17" s="1"/>
      <c r="C17" s="1"/>
      <c r="D17" s="1"/>
      <c r="E17" s="2"/>
      <c r="F17" s="3"/>
      <c r="G17" s="2"/>
      <c r="H17" s="13"/>
      <c r="I17" s="6"/>
      <c r="J17" s="58"/>
      <c r="K17" s="58"/>
      <c r="L17" s="6"/>
      <c r="M17" s="15"/>
      <c r="N17" s="16"/>
    </row>
    <row r="18" spans="1:45" s="23" customFormat="1">
      <c r="A18" s="4"/>
      <c r="B18" s="4"/>
      <c r="C18" s="4"/>
      <c r="D18" s="4"/>
      <c r="E18" s="17"/>
      <c r="F18" s="18"/>
      <c r="G18" s="19"/>
      <c r="H18" s="20"/>
      <c r="I18" s="21"/>
      <c r="J18" s="21"/>
      <c r="K18" s="21"/>
      <c r="L18" s="21"/>
      <c r="M18" s="15"/>
      <c r="N18" s="22"/>
    </row>
    <row r="19" spans="1:45" ht="15.75" thickBot="1">
      <c r="A19" s="1"/>
      <c r="B19" s="1"/>
      <c r="C19" s="1"/>
      <c r="D19" s="1"/>
      <c r="E19" s="2"/>
      <c r="F19" s="3"/>
      <c r="G19" s="2"/>
      <c r="H19" s="2"/>
      <c r="I19" s="2"/>
      <c r="J19" s="2"/>
      <c r="K19" s="2"/>
      <c r="L19" s="2"/>
      <c r="M19" s="24"/>
      <c r="N19" s="16"/>
    </row>
    <row r="20" spans="1:45" s="31" customFormat="1" ht="28.5" customHeight="1" thickBot="1">
      <c r="A20" s="25"/>
      <c r="B20" s="26"/>
      <c r="C20" s="26" t="s">
        <v>7</v>
      </c>
      <c r="D20" s="26"/>
      <c r="E20" s="27"/>
      <c r="F20" s="54" t="s">
        <v>3</v>
      </c>
      <c r="G20" s="54" t="s">
        <v>13</v>
      </c>
      <c r="H20" s="54" t="s">
        <v>4</v>
      </c>
      <c r="I20" s="54" t="s">
        <v>14</v>
      </c>
      <c r="J20" s="54" t="s">
        <v>15</v>
      </c>
      <c r="K20" s="54" t="s">
        <v>16</v>
      </c>
      <c r="L20" s="28" t="s">
        <v>17</v>
      </c>
      <c r="M20" s="29"/>
      <c r="N20" s="30" t="s">
        <v>1</v>
      </c>
      <c r="O20" s="30" t="s">
        <v>5</v>
      </c>
      <c r="Q20" s="30" t="s">
        <v>9</v>
      </c>
    </row>
    <row r="21" spans="1:45">
      <c r="A21" s="1"/>
      <c r="B21" s="32">
        <f>+D21</f>
        <v>45377</v>
      </c>
      <c r="C21" s="33">
        <f>+$G$15</f>
        <v>0.06</v>
      </c>
      <c r="D21" s="32">
        <f>+G14</f>
        <v>45377</v>
      </c>
      <c r="E21" s="34"/>
      <c r="F21" s="35">
        <f>+G14</f>
        <v>45377</v>
      </c>
      <c r="G21" s="48">
        <f>+G13</f>
        <v>100</v>
      </c>
      <c r="H21" s="49"/>
      <c r="I21" s="48"/>
      <c r="J21" s="48"/>
      <c r="K21" s="48">
        <f t="shared" ref="K21:K22" si="0">+G21-J21</f>
        <v>100</v>
      </c>
      <c r="L21" s="50">
        <f>-G21</f>
        <v>-100</v>
      </c>
      <c r="M21" s="36"/>
      <c r="N21" s="37"/>
      <c r="O21" s="37"/>
    </row>
    <row r="22" spans="1:45">
      <c r="A22" s="1"/>
      <c r="B22" s="32">
        <v>45561</v>
      </c>
      <c r="C22" s="33">
        <f t="shared" ref="C22:C25" si="1">+$G$15</f>
        <v>0.06</v>
      </c>
      <c r="D22" s="38">
        <f>+B22</f>
        <v>45561</v>
      </c>
      <c r="E22" s="34"/>
      <c r="F22" s="39">
        <f>+D22</f>
        <v>45561</v>
      </c>
      <c r="G22" s="48">
        <f>+K21</f>
        <v>100</v>
      </c>
      <c r="H22" s="53">
        <f>+B22-B21</f>
        <v>184</v>
      </c>
      <c r="I22" s="48">
        <f>+G22*($G$15)*(H22)/365</f>
        <v>3.0246575342465754</v>
      </c>
      <c r="J22" s="48"/>
      <c r="K22" s="48">
        <f t="shared" si="0"/>
        <v>100</v>
      </c>
      <c r="L22" s="50">
        <f t="shared" ref="L22" si="2">+I22+J22</f>
        <v>3.0246575342465754</v>
      </c>
      <c r="M22" s="36"/>
      <c r="N22" s="40">
        <f>+L22/(1+$L$13)^((O22)/365)</f>
        <v>2.9358476063563721</v>
      </c>
      <c r="O22" s="41">
        <f t="shared" ref="O22:O25" si="3">+F22-$F$21</f>
        <v>184</v>
      </c>
      <c r="Q22" s="42">
        <f>+(N22/$N$26)*O22</f>
        <v>5.401959596223084</v>
      </c>
    </row>
    <row r="23" spans="1:45">
      <c r="A23" s="1"/>
      <c r="B23" s="32">
        <v>45742</v>
      </c>
      <c r="C23" s="33">
        <f t="shared" si="1"/>
        <v>0.06</v>
      </c>
      <c r="D23" s="38">
        <f>+B23</f>
        <v>45742</v>
      </c>
      <c r="E23" s="34"/>
      <c r="F23" s="39">
        <f t="shared" ref="F23:F25" si="4">+D23</f>
        <v>45742</v>
      </c>
      <c r="G23" s="48">
        <f t="shared" ref="G23:G24" si="5">+K22</f>
        <v>100</v>
      </c>
      <c r="H23" s="53">
        <f t="shared" ref="H23:H25" si="6">+B23-B22</f>
        <v>181</v>
      </c>
      <c r="I23" s="48">
        <f t="shared" ref="I23:I24" si="7">+G23*($G$15)*(H23)/365</f>
        <v>2.9753424657534246</v>
      </c>
      <c r="J23" s="48"/>
      <c r="K23" s="48">
        <f t="shared" ref="K23:K25" si="8">+G23-J23</f>
        <v>100</v>
      </c>
      <c r="L23" s="50">
        <f t="shared" ref="L23:L25" si="9">+I23+J23</f>
        <v>2.9753424657534246</v>
      </c>
      <c r="M23" s="36"/>
      <c r="N23" s="40">
        <f>+L23/(1+$L$13)^((O23)/365)</f>
        <v>2.8045460941318407</v>
      </c>
      <c r="O23" s="41">
        <f t="shared" si="3"/>
        <v>365</v>
      </c>
      <c r="Q23" s="42">
        <f>+(N23/$N$26)*O23</f>
        <v>10.236593244580552</v>
      </c>
    </row>
    <row r="24" spans="1:45">
      <c r="A24" s="1"/>
      <c r="B24" s="32">
        <v>45926</v>
      </c>
      <c r="C24" s="33">
        <f t="shared" si="1"/>
        <v>0.06</v>
      </c>
      <c r="D24" s="38">
        <f>+B24</f>
        <v>45926</v>
      </c>
      <c r="E24" s="34"/>
      <c r="F24" s="39">
        <f t="shared" si="4"/>
        <v>45926</v>
      </c>
      <c r="G24" s="48">
        <f t="shared" si="5"/>
        <v>100</v>
      </c>
      <c r="H24" s="53">
        <f t="shared" si="6"/>
        <v>184</v>
      </c>
      <c r="I24" s="48">
        <f t="shared" si="7"/>
        <v>3.0246575342465754</v>
      </c>
      <c r="J24" s="48"/>
      <c r="K24" s="48">
        <f t="shared" si="8"/>
        <v>100</v>
      </c>
      <c r="L24" s="50">
        <f t="shared" si="9"/>
        <v>3.0246575342465754</v>
      </c>
      <c r="M24" s="36"/>
      <c r="N24" s="40">
        <f>+L24/(1+$L$13)^((O24)/365)</f>
        <v>2.7673183951576181</v>
      </c>
      <c r="O24" s="41">
        <f>+F24-$F$21</f>
        <v>549</v>
      </c>
      <c r="Q24" s="42">
        <f>+(N24/$N$26)*O24</f>
        <v>15.19257799089848</v>
      </c>
    </row>
    <row r="25" spans="1:45" ht="15.75" thickBot="1">
      <c r="A25" s="1"/>
      <c r="B25" s="32">
        <v>46107</v>
      </c>
      <c r="C25" s="33">
        <f t="shared" si="1"/>
        <v>0.06</v>
      </c>
      <c r="D25" s="38">
        <f t="shared" ref="D25" si="10">+B25</f>
        <v>46107</v>
      </c>
      <c r="E25" s="34"/>
      <c r="F25" s="39">
        <f t="shared" si="4"/>
        <v>46107</v>
      </c>
      <c r="G25" s="48">
        <f>+K24</f>
        <v>100</v>
      </c>
      <c r="H25" s="53">
        <f t="shared" si="6"/>
        <v>181</v>
      </c>
      <c r="I25" s="48">
        <f>+G25*($G$15)*(H25)/365</f>
        <v>2.9753424657534246</v>
      </c>
      <c r="J25" s="55">
        <f>+G13</f>
        <v>100</v>
      </c>
      <c r="K25" s="48">
        <f t="shared" si="8"/>
        <v>0</v>
      </c>
      <c r="L25" s="50">
        <f t="shared" si="9"/>
        <v>102.97534246575343</v>
      </c>
      <c r="M25" s="36"/>
      <c r="N25" s="40">
        <f t="shared" ref="N25" si="11">+L25/(1+$L$13)^((O25)/365)</f>
        <v>91.492287894591797</v>
      </c>
      <c r="O25" s="41">
        <f t="shared" si="3"/>
        <v>730</v>
      </c>
      <c r="Q25" s="42">
        <f>+(N25/$N$26)*O25</f>
        <v>667.89370169572237</v>
      </c>
    </row>
    <row r="26" spans="1:45" ht="15.75" thickBot="1">
      <c r="A26" s="1"/>
      <c r="B26" s="43"/>
      <c r="C26" s="33"/>
      <c r="D26" s="1"/>
      <c r="E26" s="2"/>
      <c r="F26" s="59" t="s">
        <v>10</v>
      </c>
      <c r="G26" s="60"/>
      <c r="H26" s="61"/>
      <c r="I26" s="51">
        <f>SUM(I22:I25)</f>
        <v>12</v>
      </c>
      <c r="J26" s="56">
        <f>SUM(J22:J25)</f>
        <v>100</v>
      </c>
      <c r="K26" s="51"/>
      <c r="L26" s="52">
        <f>SUM(L21:L25)</f>
        <v>12</v>
      </c>
      <c r="M26" s="4"/>
      <c r="N26" s="44">
        <f>SUM(N22:N25)</f>
        <v>99.999999990237626</v>
      </c>
    </row>
    <row r="27" spans="1:45" ht="15" customHeight="1">
      <c r="A27" s="1"/>
      <c r="B27" s="1"/>
      <c r="C27" s="1"/>
      <c r="D27" s="1"/>
      <c r="E27" s="2"/>
      <c r="F27" s="3"/>
      <c r="G27" s="2"/>
      <c r="H27" s="2"/>
      <c r="I27" s="2"/>
      <c r="J27" s="2"/>
      <c r="K27" s="2"/>
      <c r="L27" s="2"/>
      <c r="M27" s="4"/>
    </row>
    <row r="28" spans="1:45" ht="15" customHeight="1">
      <c r="F28" s="57" t="s">
        <v>19</v>
      </c>
      <c r="G28" s="57"/>
      <c r="H28" s="57"/>
      <c r="I28" s="57"/>
      <c r="J28" s="57"/>
      <c r="K28" s="57"/>
      <c r="L28" s="57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</row>
    <row r="29" spans="1:45" ht="15" customHeight="1">
      <c r="F29" s="57"/>
      <c r="G29" s="57"/>
      <c r="H29" s="57"/>
      <c r="I29" s="57"/>
      <c r="J29" s="57"/>
      <c r="K29" s="57"/>
      <c r="L29" s="57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</row>
    <row r="30" spans="1:45" ht="15" customHeight="1">
      <c r="F30" s="57"/>
      <c r="G30" s="57"/>
      <c r="H30" s="57"/>
      <c r="I30" s="57"/>
      <c r="J30" s="57"/>
      <c r="K30" s="57"/>
      <c r="L30" s="57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</row>
    <row r="31" spans="1:45" ht="15" customHeight="1"/>
    <row r="32" spans="1:45" ht="15" customHeight="1"/>
    <row r="33" spans="6:13" ht="15" customHeight="1"/>
    <row r="34" spans="6:13" ht="15" customHeight="1"/>
    <row r="35" spans="6:13" ht="15" customHeight="1"/>
    <row r="36" spans="6:13" ht="15" customHeight="1">
      <c r="F36" s="5"/>
      <c r="G36" s="5"/>
      <c r="H36" s="5"/>
      <c r="I36" s="5"/>
      <c r="J36" s="5"/>
      <c r="K36" s="5"/>
      <c r="L36" s="5"/>
      <c r="M36" s="5"/>
    </row>
    <row r="37" spans="6:13" ht="15" customHeight="1">
      <c r="F37" s="5"/>
      <c r="G37" s="5"/>
      <c r="H37" s="5"/>
      <c r="I37" s="5"/>
      <c r="J37" s="5"/>
      <c r="K37" s="5"/>
      <c r="L37" s="5"/>
      <c r="M37" s="5"/>
    </row>
    <row r="38" spans="6:13" ht="15" customHeight="1">
      <c r="F38" s="5"/>
      <c r="G38" s="5"/>
      <c r="H38" s="5"/>
      <c r="I38" s="5"/>
      <c r="J38" s="5"/>
      <c r="K38" s="5"/>
      <c r="L38" s="5"/>
      <c r="M38" s="5"/>
    </row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DEdvpbzliRFxiz+so6W5Toao+K3YWgYVMyGkzRK9erU7jpKSKfM/wyFpdQQ4F5rIuGlDLs86slafdYd+nWPiHQ==" saltValue="ylFHp6ZtOloK6ltx+rwOQg==" spinCount="100000" sheet="1" selectLockedCells="1"/>
  <mergeCells count="9">
    <mergeCell ref="F28:L30"/>
    <mergeCell ref="J17:K17"/>
    <mergeCell ref="F26:H26"/>
    <mergeCell ref="J13:K13"/>
    <mergeCell ref="J14:K14"/>
    <mergeCell ref="F15:F16"/>
    <mergeCell ref="G15:G16"/>
    <mergeCell ref="J15:K15"/>
    <mergeCell ref="J16:K1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Pampa Clase 20</vt:lpstr>
      <vt:lpstr>'ON Pampa Clase 20'!Área_de_impresión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tic allaria</cp:lastModifiedBy>
  <cp:lastPrinted>2015-07-31T16:30:16Z</cp:lastPrinted>
  <dcterms:created xsi:type="dcterms:W3CDTF">2011-08-09T15:22:30Z</dcterms:created>
  <dcterms:modified xsi:type="dcterms:W3CDTF">2024-03-22T13:08:42Z</dcterms:modified>
</cp:coreProperties>
</file>