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SION\SERIE XIV\"/>
    </mc:Choice>
  </mc:AlternateContent>
  <xr:revisionPtr revIDLastSave="0" documentId="13_ncr:1_{DA5B1ADE-1537-4E27-BD78-0DFF92DB49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N PYME CNV SION S.A. Serie XIV" sheetId="12" r:id="rId1"/>
  </sheets>
  <definedNames>
    <definedName name="_xlnm.Print_Area" localSheetId="0">'ON PYME CNV SION S.A. Serie XIV'!$A$4:$Q$18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2" l="1"/>
  <c r="I19" i="12"/>
  <c r="I18" i="12"/>
  <c r="J18" i="12" s="1"/>
  <c r="I17" i="12"/>
  <c r="J17" i="12" s="1"/>
  <c r="J19" i="12"/>
  <c r="C16" i="12"/>
  <c r="H19" i="12"/>
  <c r="D18" i="12"/>
  <c r="D19" i="12"/>
  <c r="H18" i="12"/>
  <c r="H17" i="12"/>
  <c r="F19" i="12"/>
  <c r="C19" i="12"/>
  <c r="D15" i="12"/>
  <c r="B15" i="12" s="1"/>
  <c r="H16" i="12" s="1"/>
  <c r="C15" i="12"/>
  <c r="D17" i="12"/>
  <c r="C17" i="12"/>
  <c r="K19" i="12"/>
  <c r="K20" i="12" s="1"/>
  <c r="C18" i="12"/>
  <c r="F17" i="12" l="1"/>
  <c r="F18" i="12"/>
  <c r="G15" i="12"/>
  <c r="F15" i="12"/>
  <c r="P19" i="12" s="1"/>
  <c r="D16" i="12"/>
  <c r="L15" i="12" l="1"/>
  <c r="M15" i="12"/>
  <c r="P17" i="12"/>
  <c r="F16" i="12"/>
  <c r="P16" i="12" s="1"/>
  <c r="P18" i="12"/>
  <c r="G16" i="12"/>
  <c r="J16" i="12" s="1"/>
  <c r="J20" i="12" s="1"/>
  <c r="L16" i="12" l="1"/>
  <c r="G17" i="12" s="1"/>
  <c r="L17" i="12"/>
  <c r="G19" i="12" s="1"/>
  <c r="G18" i="12"/>
  <c r="M17" i="12" l="1"/>
  <c r="L19" i="12"/>
  <c r="M19" i="12"/>
  <c r="L18" i="12"/>
  <c r="M18" i="12"/>
  <c r="M16" i="12"/>
  <c r="M8" i="12" l="1"/>
  <c r="M9" i="12" s="1"/>
  <c r="M20" i="12"/>
  <c r="O17" i="12" l="1"/>
  <c r="O19" i="12"/>
  <c r="O16" i="12"/>
  <c r="O18" i="12"/>
  <c r="O20" i="12" l="1"/>
  <c r="R17" i="12" s="1"/>
  <c r="R19" i="12" l="1"/>
  <c r="M11" i="12"/>
  <c r="R16" i="12"/>
  <c r="R18" i="12"/>
  <c r="M10" i="12" l="1"/>
</calcChain>
</file>

<file path=xl/sharedStrings.xml><?xml version="1.0" encoding="utf-8"?>
<sst xmlns="http://schemas.openxmlformats.org/spreadsheetml/2006/main" count="25" uniqueCount="25">
  <si>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</si>
  <si>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</si>
  <si>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</si>
  <si>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</si>
  <si>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</si>
  <si>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</si>
  <si>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</si>
  <si>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</si>
  <si>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</si>
  <si>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</si>
  <si>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</si>
  <si>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(AR$)</t>
  </si>
  <si>
    <t>Margen a Licitar</t>
  </si>
  <si>
    <t>Capital (AR$)</t>
  </si>
  <si>
    <t>Intereses (AR$)</t>
  </si>
  <si>
    <t>Amortización (AR$)</t>
  </si>
  <si>
    <t>Capital Residual (AR$)</t>
  </si>
  <si>
    <t>Flujo (AR$)</t>
  </si>
  <si>
    <t>Badlar Proyectada</t>
  </si>
  <si>
    <t>Pesos Badlar - 12 meses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</si>
  <si>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</si>
  <si>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ON PYME CNV SION S.A. Serie XIV</t>
  </si>
  <si>
    <t>TNA (90 d)</t>
  </si>
  <si>
    <t>Tasa cupón de interés</t>
  </si>
  <si>
    <t>Tasa Mínima 1° Cupón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</si>
</sst>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0.0000%"/>
    <numFmt numFmtId="174" formatCode="_ &quot;$&quot;\ * #,##0_ ;_ &quot;$&quot;\ * \-#,##0_ ;_ &quot;$&quot;\ * &quot;-&quot;_ ;_ @_ 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7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9" fillId="6" borderId="7" xfId="3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8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2" xfId="0" applyNumberFormat="1" applyFont="1" applyBorder="1"/>
    <xf numFmtId="0" fontId="5" fillId="0" borderId="0" xfId="0" applyFont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0" fontId="8" fillId="3" borderId="2" xfId="1" applyNumberFormat="1" applyFont="1" applyFill="1" applyBorder="1" applyProtection="1">
      <protection locked="0" hidden="1"/>
    </xf>
    <xf numFmtId="171" fontId="9" fillId="6" borderId="6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7" xfId="3" applyNumberFormat="1" applyFont="1" applyFill="1" applyBorder="1" applyAlignment="1" applyProtection="1">
      <alignment horizontal="center" vertical="center" wrapText="1"/>
      <protection hidden="1"/>
    </xf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9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8" fillId="3" borderId="2" xfId="1" applyNumberFormat="1" applyFont="1" applyFill="1" applyBorder="1" applyProtection="1">
      <protection locked="0" hidden="1"/>
    </xf>
    <xf numFmtId="174" fontId="9" fillId="6" borderId="6" xfId="3" applyNumberFormat="1" applyFont="1" applyFill="1" applyBorder="1" applyAlignment="1" applyProtection="1">
      <alignment horizontal="center" vertical="center" wrapText="1"/>
      <protection hidden="1"/>
    </xf>
    <xf numFmtId="174" fontId="5" fillId="2" borderId="0" xfId="4" applyNumberFormat="1" applyFont="1" applyFill="1" applyProtection="1"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0" fontId="9" fillId="6" borderId="11" xfId="3" applyFont="1" applyFill="1" applyBorder="1" applyAlignment="1" applyProtection="1">
      <alignment horizontal="center" vertical="center" wrapText="1"/>
      <protection hidden="1"/>
    </xf>
    <xf numFmtId="171" fontId="5" fillId="2" borderId="0" xfId="4" applyNumberFormat="1" applyFont="1" applyFill="1" applyBorder="1" applyAlignment="1" applyProtection="1">
      <alignment horizontal="right" indent="1"/>
      <protection hidden="1"/>
    </xf>
    <xf numFmtId="10" fontId="5" fillId="2" borderId="0" xfId="1" applyNumberFormat="1" applyFont="1" applyFill="1" applyAlignment="1" applyProtection="1">
      <alignment horizontal="right" indent="1"/>
      <protection hidden="1"/>
    </xf>
    <xf numFmtId="0" fontId="9" fillId="4" borderId="0" xfId="0" applyFont="1" applyFill="1" applyBorder="1" applyAlignment="1" applyProtection="1">
      <alignment horizontal="right" indent="1"/>
      <protection hidden="1"/>
    </xf>
    <xf numFmtId="10" fontId="8" fillId="2" borderId="0" xfId="1" applyNumberFormat="1" applyFont="1" applyFill="1" applyBorder="1" applyProtection="1">
      <protection hidden="1"/>
    </xf>
    <xf numFmtId="10" fontId="8" fillId="2" borderId="2" xfId="4" applyNumberFormat="1" applyFont="1" applyFill="1" applyBorder="1" applyProtection="1">
      <protection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89346</xdr:colOff>
      <xdr:row>0</xdr:row>
      <xdr:rowOff>111126</xdr:rowOff>
    </xdr:from>
    <xdr:to>
      <xdr:col>13</xdr:col>
      <xdr:colOff>1596</xdr:colOff>
      <xdr:row>2</xdr:row>
      <xdr:rowOff>166688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24846" y="111126"/>
          <a:ext cx="1260038" cy="420687"/>
        </a:xfrm>
        <a:prstGeom prst="rect">
          <a:avLst/>
        </a:prstGeom>
      </xdr:spPr>
    </xdr:pic>
    <xdr:clientData/>
  </xdr:twoCellAnchor>
  <xdr:twoCellAnchor editAs="oneCell">
    <xdr:from>
      <xdr:col>5</xdr:col>
      <xdr:colOff>63501</xdr:colOff>
      <xdr:row>0</xdr:row>
      <xdr:rowOff>150814</xdr:rowOff>
    </xdr:from>
    <xdr:to>
      <xdr:col>5</xdr:col>
      <xdr:colOff>1317626</xdr:colOff>
      <xdr:row>2</xdr:row>
      <xdr:rowOff>168368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74C05C-8AB8-A7CE-9B14-480D41660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50251" y="150814"/>
          <a:ext cx="1254125" cy="382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M46"/>
  <sheetViews>
    <sheetView showGridLines="0" tabSelected="1" zoomScale="80" zoomScaleNormal="80" workbookViewId="0">
      <selection activeCell="G8" sqref="G8"/>
    </sheetView>
  </sheetViews>
  <sheetFormatPr baseColWidth="10" defaultColWidth="11.42578125" defaultRowHeight="15" customHeight="1" zeroHeight="1" outlineLevelCol="1"/>
  <cols>
    <col min="1" max="1" width="11.85546875" style="22" customWidth="1"/>
    <col min="2" max="2" width="35.28515625" style="22" hidden="1" customWidth="1" outlineLevel="1"/>
    <col min="3" max="3" width="15.42578125" style="22" hidden="1" customWidth="1" outlineLevel="1"/>
    <col min="4" max="4" width="35.28515625" style="22" hidden="1" customWidth="1" outlineLevel="1"/>
    <col min="5" max="5" width="11.85546875" style="29" customWidth="1" collapsed="1"/>
    <col min="6" max="6" width="34.140625" style="44" bestFit="1" customWidth="1"/>
    <col min="7" max="7" width="19.7109375" style="29" customWidth="1"/>
    <col min="8" max="8" width="16.28515625" style="29" customWidth="1"/>
    <col min="9" max="9" width="15.42578125" style="29" customWidth="1"/>
    <col min="10" max="13" width="19.7109375" style="29" customWidth="1"/>
    <col min="14" max="14" width="14.140625" style="34" customWidth="1"/>
    <col min="15" max="18" width="19.7109375" style="22" hidden="1" customWidth="1" outlineLevel="1"/>
    <col min="19" max="19" width="19.7109375" style="22" customWidth="1" collapsed="1"/>
    <col min="20" max="20" width="19.7109375" style="22" customWidth="1"/>
    <col min="21" max="89" width="11.42578125" style="22" customWidth="1"/>
    <col min="90" max="91" width="11.42578125" style="22"/>
    <col min="92" max="16384" width="11.42578125" style="22" outlineLevel="1"/>
  </cols>
  <sheetData>
    <row r="1" spans="2:19">
      <c r="E1" s="18"/>
      <c r="F1" s="19"/>
      <c r="G1" s="18"/>
      <c r="H1" s="18"/>
      <c r="I1" s="18"/>
      <c r="J1" s="18"/>
      <c r="K1" s="18"/>
      <c r="L1" s="18"/>
      <c r="M1" s="18"/>
      <c r="N1" s="20"/>
      <c r="O1" s="21"/>
      <c r="P1" s="21"/>
      <c r="Q1" s="21"/>
      <c r="R1" s="21"/>
      <c r="S1" s="21"/>
    </row>
    <row r="2" spans="2:19">
      <c r="E2" s="18"/>
      <c r="F2" s="19"/>
      <c r="G2" s="18"/>
      <c r="H2" s="18"/>
      <c r="I2" s="18"/>
      <c r="J2" s="18"/>
      <c r="K2" s="18"/>
      <c r="L2" s="18"/>
      <c r="M2" s="18"/>
      <c r="N2" s="20"/>
      <c r="O2" s="21"/>
      <c r="P2" s="21"/>
      <c r="Q2" s="21"/>
      <c r="R2" s="21"/>
      <c r="S2" s="21"/>
    </row>
    <row r="3" spans="2:19">
      <c r="E3" s="18"/>
      <c r="F3" s="19"/>
      <c r="G3" s="18"/>
      <c r="H3" s="18"/>
      <c r="I3" s="18"/>
      <c r="J3" s="18"/>
      <c r="K3" s="18"/>
      <c r="L3" s="18"/>
      <c r="M3" s="18"/>
      <c r="N3" s="20"/>
      <c r="O3" s="21"/>
      <c r="P3" s="21"/>
      <c r="Q3" s="21"/>
      <c r="R3" s="21"/>
      <c r="S3" s="21"/>
    </row>
    <row r="4" spans="2:19">
      <c r="E4" s="18"/>
      <c r="F4" s="19"/>
      <c r="G4" s="18"/>
      <c r="H4" s="18"/>
      <c r="I4" s="18"/>
      <c r="J4" s="18"/>
      <c r="K4" s="18"/>
      <c r="L4" s="18"/>
      <c r="M4" s="18"/>
      <c r="N4" s="20"/>
      <c r="O4" s="21"/>
      <c r="P4" s="21"/>
      <c r="Q4" s="21"/>
      <c r="R4" s="21"/>
      <c r="S4" s="21"/>
    </row>
    <row r="5" spans="2:19">
      <c r="E5" s="18"/>
      <c r="F5" s="2" t="s">
        <v>21</v>
      </c>
      <c r="G5" s="18"/>
      <c r="H5" s="18"/>
      <c r="I5" s="18"/>
      <c r="J5" s="18"/>
      <c r="K5" s="18"/>
      <c r="L5" s="18"/>
      <c r="M5" s="18"/>
      <c r="N5" s="20"/>
      <c r="O5" s="21"/>
      <c r="P5" s="21"/>
      <c r="Q5" s="21"/>
      <c r="R5" s="21"/>
      <c r="S5" s="21"/>
    </row>
    <row r="6" spans="2:19">
      <c r="E6" s="18"/>
      <c r="F6" s="2" t="s">
        <v>19</v>
      </c>
      <c r="G6" s="18"/>
      <c r="H6" s="18"/>
      <c r="I6" s="18"/>
      <c r="J6" s="18"/>
      <c r="K6" s="18"/>
      <c r="L6" s="18"/>
      <c r="M6" s="18"/>
      <c r="N6" s="20"/>
      <c r="O6" s="21"/>
      <c r="P6" s="21"/>
      <c r="Q6" s="21"/>
      <c r="R6" s="21"/>
      <c r="S6" s="21"/>
    </row>
    <row r="7" spans="2:19">
      <c r="E7" s="18"/>
      <c r="F7" s="19"/>
      <c r="G7" s="18"/>
      <c r="H7" s="18"/>
      <c r="I7" s="18"/>
      <c r="J7" s="18"/>
      <c r="K7" s="18"/>
      <c r="L7" s="18"/>
      <c r="M7" s="18"/>
      <c r="N7" s="20"/>
      <c r="O7" s="21"/>
      <c r="P7" s="21"/>
      <c r="Q7" s="21"/>
      <c r="R7" s="21"/>
      <c r="S7" s="21"/>
    </row>
    <row r="8" spans="2:19">
      <c r="E8" s="18"/>
      <c r="F8" s="24" t="s">
        <v>11</v>
      </c>
      <c r="G8" s="25">
        <v>1000000</v>
      </c>
      <c r="H8" s="18"/>
      <c r="I8" s="18"/>
      <c r="J8" s="18"/>
      <c r="K8" s="58" t="s">
        <v>0</v>
      </c>
      <c r="L8" s="58"/>
      <c r="M8" s="3">
        <f>+XIRR(M15:M19,F15:F19)</f>
        <v>0.54867632985115034</v>
      </c>
      <c r="N8" s="4"/>
      <c r="O8" s="21"/>
      <c r="P8" s="21"/>
      <c r="Q8" s="21"/>
      <c r="R8" s="21"/>
      <c r="S8" s="21"/>
    </row>
    <row r="9" spans="2:19">
      <c r="E9" s="18"/>
      <c r="F9" s="24" t="s">
        <v>6</v>
      </c>
      <c r="G9" s="26">
        <v>45604</v>
      </c>
      <c r="H9" s="18"/>
      <c r="I9" s="18"/>
      <c r="J9" s="18"/>
      <c r="K9" s="58" t="s">
        <v>22</v>
      </c>
      <c r="L9" s="58"/>
      <c r="M9" s="3">
        <f>+NOMINAL(M8,4)</f>
        <v>0.46221155488135945</v>
      </c>
      <c r="N9" s="27"/>
      <c r="O9" s="21"/>
      <c r="P9" s="21"/>
      <c r="Q9" s="21"/>
      <c r="R9" s="21"/>
      <c r="S9" s="21"/>
    </row>
    <row r="10" spans="2:19">
      <c r="E10" s="18"/>
      <c r="F10" s="24" t="s">
        <v>18</v>
      </c>
      <c r="G10" s="53">
        <v>0.375</v>
      </c>
      <c r="H10" s="18"/>
      <c r="I10" s="18"/>
      <c r="J10" s="18"/>
      <c r="K10" s="58" t="s">
        <v>2</v>
      </c>
      <c r="L10" s="58"/>
      <c r="M10" s="28">
        <f>+SUM(R16:R19)/(365/12)</f>
        <v>10.297303372084503</v>
      </c>
      <c r="N10" s="27"/>
      <c r="O10" s="21"/>
      <c r="P10" s="21"/>
      <c r="Q10" s="21"/>
      <c r="R10" s="21"/>
      <c r="S10" s="21"/>
    </row>
    <row r="11" spans="2:19">
      <c r="E11" s="18"/>
      <c r="F11" s="24" t="s">
        <v>12</v>
      </c>
      <c r="G11" s="45">
        <v>8.5000000000000006E-2</v>
      </c>
      <c r="H11" s="32"/>
      <c r="I11" s="32"/>
      <c r="J11" s="23"/>
      <c r="K11" s="58" t="s">
        <v>8</v>
      </c>
      <c r="L11" s="58"/>
      <c r="M11" s="3">
        <f>+O20/G15</f>
        <v>1.0000000010740719</v>
      </c>
      <c r="N11" s="30"/>
      <c r="O11" s="31"/>
      <c r="P11" s="21"/>
      <c r="Q11" s="21"/>
      <c r="R11" s="21"/>
      <c r="S11" s="21"/>
    </row>
    <row r="12" spans="2:19">
      <c r="E12" s="18"/>
      <c r="F12" s="24" t="s">
        <v>24</v>
      </c>
      <c r="G12" s="66">
        <v>0.5</v>
      </c>
      <c r="H12" s="32"/>
      <c r="I12" s="32"/>
      <c r="J12" s="23"/>
      <c r="K12" s="64"/>
      <c r="L12" s="64"/>
      <c r="M12" s="65"/>
      <c r="N12" s="30"/>
      <c r="O12" s="31"/>
      <c r="P12" s="21"/>
      <c r="Q12" s="21"/>
      <c r="R12" s="21"/>
      <c r="S12" s="21"/>
    </row>
    <row r="13" spans="2:19" ht="15.75" thickBot="1">
      <c r="E13" s="18"/>
      <c r="F13" s="19"/>
      <c r="G13" s="18"/>
      <c r="H13" s="18"/>
      <c r="I13" s="18"/>
      <c r="J13" s="18"/>
      <c r="K13" s="18"/>
      <c r="L13" s="18"/>
      <c r="M13" s="18"/>
      <c r="N13" s="33"/>
      <c r="O13" s="31"/>
      <c r="P13" s="21"/>
      <c r="Q13" s="21"/>
      <c r="R13" s="21"/>
      <c r="S13" s="21"/>
    </row>
    <row r="14" spans="2:19" s="35" customFormat="1" ht="28.5" customHeight="1" thickBot="1">
      <c r="B14" s="36"/>
      <c r="C14" s="36" t="s">
        <v>7</v>
      </c>
      <c r="D14" s="36"/>
      <c r="E14" s="37"/>
      <c r="F14" s="51" t="s">
        <v>3</v>
      </c>
      <c r="G14" s="51" t="s">
        <v>13</v>
      </c>
      <c r="H14" s="51" t="s">
        <v>4</v>
      </c>
      <c r="I14" s="51" t="s">
        <v>23</v>
      </c>
      <c r="J14" s="51" t="s">
        <v>14</v>
      </c>
      <c r="K14" s="51" t="s">
        <v>15</v>
      </c>
      <c r="L14" s="51" t="s">
        <v>16</v>
      </c>
      <c r="M14" s="5" t="s">
        <v>17</v>
      </c>
      <c r="N14" s="38"/>
      <c r="O14" s="6" t="s">
        <v>1</v>
      </c>
      <c r="P14" s="6" t="s">
        <v>5</v>
      </c>
      <c r="Q14" s="7"/>
      <c r="R14" s="6" t="s">
        <v>9</v>
      </c>
      <c r="S14" s="39"/>
    </row>
    <row r="15" spans="2:19">
      <c r="B15" s="8">
        <f>+D15</f>
        <v>45604</v>
      </c>
      <c r="C15" s="40">
        <f>+$G$10+$G$11</f>
        <v>0.46</v>
      </c>
      <c r="D15" s="8">
        <f>+G9</f>
        <v>45604</v>
      </c>
      <c r="E15" s="41"/>
      <c r="F15" s="9">
        <f>+G9</f>
        <v>45604</v>
      </c>
      <c r="G15" s="55">
        <f>+G8</f>
        <v>1000000</v>
      </c>
      <c r="H15" s="49"/>
      <c r="I15" s="62"/>
      <c r="J15" s="48"/>
      <c r="K15" s="48"/>
      <c r="L15" s="55">
        <f>+G15-K15</f>
        <v>1000000</v>
      </c>
      <c r="M15" s="50">
        <f>-G15</f>
        <v>-1000000</v>
      </c>
      <c r="N15" s="42"/>
      <c r="O15" s="10"/>
      <c r="P15" s="10"/>
      <c r="Q15" s="1"/>
      <c r="R15" s="1"/>
      <c r="S15" s="21"/>
    </row>
    <row r="16" spans="2:19">
      <c r="B16" s="8">
        <v>45653</v>
      </c>
      <c r="C16" s="40">
        <f>+$G$10+$G$11</f>
        <v>0.46</v>
      </c>
      <c r="D16" s="11">
        <f>+B16</f>
        <v>45653</v>
      </c>
      <c r="E16" s="41"/>
      <c r="F16" s="12">
        <f>+D16</f>
        <v>45653</v>
      </c>
      <c r="G16" s="55">
        <f>+L15</f>
        <v>1000000</v>
      </c>
      <c r="H16" s="52">
        <f>+B16-B15</f>
        <v>49</v>
      </c>
      <c r="I16" s="63">
        <f>+MAX(+$G$10+$G$11,$G$12)</f>
        <v>0.5</v>
      </c>
      <c r="J16" s="48">
        <f>+G16*(I16)*(H16)/365</f>
        <v>67123.287671232873</v>
      </c>
      <c r="K16" s="48"/>
      <c r="L16" s="55">
        <f t="shared" ref="L16:L19" si="0">+G16-K16</f>
        <v>1000000</v>
      </c>
      <c r="M16" s="50">
        <f t="shared" ref="M16" si="1">+J16+K16</f>
        <v>67123.287671232873</v>
      </c>
      <c r="N16" s="42"/>
      <c r="O16" s="13">
        <f>+M16/(1+$M$8)^((P16)/365)</f>
        <v>63295.327566825341</v>
      </c>
      <c r="P16" s="14">
        <f>+F16-$F$15</f>
        <v>49</v>
      </c>
      <c r="Q16" s="1"/>
      <c r="R16" s="15">
        <f>+(O16/$O$20)*P16</f>
        <v>3.1014710474432388</v>
      </c>
      <c r="S16" s="21"/>
    </row>
    <row r="17" spans="2:19">
      <c r="B17" s="8">
        <v>45744</v>
      </c>
      <c r="C17" s="40">
        <f t="shared" ref="C17:C19" si="2">+$G$10+$G$11</f>
        <v>0.46</v>
      </c>
      <c r="D17" s="11">
        <f>+B17</f>
        <v>45744</v>
      </c>
      <c r="E17" s="41"/>
      <c r="F17" s="12">
        <f>+D17</f>
        <v>45744</v>
      </c>
      <c r="G17" s="55">
        <f>+L16</f>
        <v>1000000</v>
      </c>
      <c r="H17" s="52">
        <f>+B17-B16</f>
        <v>91</v>
      </c>
      <c r="I17" s="63">
        <f>+MAX(+$G$10+$G$11)</f>
        <v>0.46</v>
      </c>
      <c r="J17" s="48">
        <f>+G17*(I17)*(H17)/365</f>
        <v>114684.93150684932</v>
      </c>
      <c r="K17" s="48"/>
      <c r="L17" s="55">
        <f t="shared" si="0"/>
        <v>1000000</v>
      </c>
      <c r="M17" s="50">
        <f>+J17+K17</f>
        <v>114684.93150684932</v>
      </c>
      <c r="N17" s="42"/>
      <c r="O17" s="13">
        <f>+M17/(1+$M$8)^((P17)/365)</f>
        <v>96971.639056366883</v>
      </c>
      <c r="P17" s="14">
        <f>+F17-$F$15</f>
        <v>140</v>
      </c>
      <c r="Q17" s="1"/>
      <c r="R17" s="15">
        <f>+(O17/$O$20)*P17</f>
        <v>13.576029453309731</v>
      </c>
      <c r="S17" s="21"/>
    </row>
    <row r="18" spans="2:19">
      <c r="B18" s="8">
        <v>45836</v>
      </c>
      <c r="C18" s="40">
        <f t="shared" si="2"/>
        <v>0.46</v>
      </c>
      <c r="D18" s="11">
        <f>+B18+2</f>
        <v>45838</v>
      </c>
      <c r="E18" s="41"/>
      <c r="F18" s="12">
        <f>+D18</f>
        <v>45838</v>
      </c>
      <c r="G18" s="55">
        <f t="shared" ref="G18:G19" si="3">+L16</f>
        <v>1000000</v>
      </c>
      <c r="H18" s="52">
        <f>+B18-B17</f>
        <v>92</v>
      </c>
      <c r="I18" s="63">
        <f>+MAX(+$G$10+$G$11)</f>
        <v>0.46</v>
      </c>
      <c r="J18" s="48">
        <f>+G18*(I18)*(H18)/365</f>
        <v>115945.20547945205</v>
      </c>
      <c r="K18" s="48"/>
      <c r="L18" s="55">
        <f t="shared" si="0"/>
        <v>1000000</v>
      </c>
      <c r="M18" s="50">
        <f t="shared" ref="M18:M19" si="4">+J18+K18</f>
        <v>115945.20547945205</v>
      </c>
      <c r="N18" s="42"/>
      <c r="O18" s="13">
        <f>+M18/(1+$M$8)^((P18)/365)</f>
        <v>87593.079635278264</v>
      </c>
      <c r="P18" s="14">
        <f>+F18-$F$15</f>
        <v>234</v>
      </c>
      <c r="Q18" s="1"/>
      <c r="R18" s="15">
        <f>+(O18/$O$20)*P18</f>
        <v>20.496780612640098</v>
      </c>
      <c r="S18" s="21"/>
    </row>
    <row r="19" spans="2:19" ht="15.75" thickBot="1">
      <c r="B19" s="8">
        <v>45969</v>
      </c>
      <c r="C19" s="40">
        <f t="shared" si="2"/>
        <v>0.46</v>
      </c>
      <c r="D19" s="11">
        <f>+B19+2</f>
        <v>45971</v>
      </c>
      <c r="E19" s="41"/>
      <c r="F19" s="12">
        <f>+D19</f>
        <v>45971</v>
      </c>
      <c r="G19" s="55">
        <f t="shared" si="3"/>
        <v>1000000</v>
      </c>
      <c r="H19" s="52">
        <f>+B19-B18</f>
        <v>133</v>
      </c>
      <c r="I19" s="63">
        <f>+MAX(+$G$10+$G$11)</f>
        <v>0.46</v>
      </c>
      <c r="J19" s="48">
        <f>+G19*(I19)*(H19)/365</f>
        <v>167616.43835616438</v>
      </c>
      <c r="K19" s="55">
        <f>+G8</f>
        <v>1000000</v>
      </c>
      <c r="L19" s="55">
        <f t="shared" si="0"/>
        <v>0</v>
      </c>
      <c r="M19" s="50">
        <f t="shared" si="4"/>
        <v>1167616.4383561644</v>
      </c>
      <c r="N19" s="42"/>
      <c r="O19" s="13">
        <f>+M19/(1+$M$8)^((P19)/365)</f>
        <v>752139.95481560146</v>
      </c>
      <c r="P19" s="14">
        <f>+F19-$F$15</f>
        <v>367</v>
      </c>
      <c r="Q19" s="1"/>
      <c r="R19" s="15">
        <f>+(O19/$O$20)*P19</f>
        <v>276.0353631208439</v>
      </c>
      <c r="S19" s="21"/>
    </row>
    <row r="20" spans="2:19" ht="15.75" thickBot="1">
      <c r="E20" s="18"/>
      <c r="F20" s="59" t="s">
        <v>10</v>
      </c>
      <c r="G20" s="60"/>
      <c r="H20" s="61"/>
      <c r="I20" s="56"/>
      <c r="J20" s="46">
        <f>SUM(J16:J19)</f>
        <v>465369.8630136986</v>
      </c>
      <c r="K20" s="54">
        <f>SUM(K16:K19)</f>
        <v>1000000</v>
      </c>
      <c r="L20" s="46"/>
      <c r="M20" s="47">
        <f>SUM(M15:M19)</f>
        <v>465369.8630136986</v>
      </c>
      <c r="N20" s="43"/>
      <c r="O20" s="16">
        <f>SUM(O16:O19)</f>
        <v>1000000.001074072</v>
      </c>
      <c r="P20" s="1"/>
      <c r="Q20" s="1"/>
      <c r="R20" s="1"/>
      <c r="S20" s="21"/>
    </row>
    <row r="21" spans="2:19">
      <c r="E21" s="18"/>
      <c r="F21" s="19"/>
      <c r="G21" s="18"/>
      <c r="H21" s="18"/>
      <c r="I21" s="18"/>
      <c r="J21" s="18"/>
      <c r="K21" s="18"/>
      <c r="L21" s="18"/>
      <c r="M21" s="18"/>
      <c r="N21" s="20"/>
      <c r="O21" s="21"/>
      <c r="P21" s="21"/>
      <c r="Q21" s="21"/>
      <c r="R21" s="21"/>
      <c r="S21" s="21"/>
    </row>
    <row r="22" spans="2:19">
      <c r="E22" s="18"/>
      <c r="F22" s="18"/>
      <c r="G22" s="18"/>
      <c r="H22" s="18"/>
      <c r="I22" s="18"/>
      <c r="J22" s="18"/>
      <c r="K22" s="18"/>
      <c r="L22" s="18"/>
      <c r="M22" s="18"/>
      <c r="N22" s="20"/>
      <c r="O22" s="21"/>
      <c r="P22" s="21"/>
      <c r="Q22" s="21"/>
      <c r="R22" s="21"/>
      <c r="S22" s="21"/>
    </row>
    <row r="23" spans="2:19" s="1" customFormat="1" ht="19.5" customHeight="1">
      <c r="E23" s="17"/>
      <c r="F23" s="57" t="s">
        <v>20</v>
      </c>
      <c r="G23" s="57"/>
      <c r="H23" s="57"/>
      <c r="I23" s="57"/>
      <c r="J23" s="57"/>
      <c r="K23" s="57"/>
      <c r="L23" s="57"/>
      <c r="M23" s="57"/>
    </row>
    <row r="24" spans="2:19" s="1" customFormat="1" ht="22.5" customHeight="1">
      <c r="E24" s="17"/>
      <c r="F24" s="57"/>
      <c r="G24" s="57"/>
      <c r="H24" s="57"/>
      <c r="I24" s="57"/>
      <c r="J24" s="57"/>
      <c r="K24" s="57"/>
      <c r="L24" s="57"/>
      <c r="M24" s="57"/>
    </row>
    <row r="25" spans="2:19">
      <c r="E25" s="18"/>
      <c r="F25" s="19"/>
      <c r="G25" s="18"/>
      <c r="H25" s="18"/>
      <c r="I25" s="18"/>
      <c r="J25" s="18"/>
      <c r="K25" s="18"/>
      <c r="L25" s="18"/>
      <c r="M25" s="18"/>
      <c r="N25" s="20"/>
      <c r="O25" s="21"/>
      <c r="P25" s="21"/>
      <c r="Q25" s="21"/>
      <c r="R25" s="21"/>
      <c r="S25" s="21"/>
    </row>
    <row r="26" spans="2:19">
      <c r="E26" s="18"/>
      <c r="F26" s="19"/>
      <c r="G26" s="18"/>
      <c r="H26" s="18"/>
      <c r="I26" s="18"/>
      <c r="J26" s="18"/>
      <c r="K26" s="18"/>
      <c r="L26" s="18"/>
      <c r="M26" s="18"/>
      <c r="N26" s="20"/>
      <c r="O26" s="21"/>
      <c r="P26" s="21"/>
      <c r="Q26" s="21"/>
      <c r="R26" s="21"/>
      <c r="S26" s="21"/>
    </row>
    <row r="27" spans="2:19">
      <c r="E27" s="18"/>
      <c r="F27" s="19"/>
      <c r="G27" s="18"/>
      <c r="H27" s="18"/>
      <c r="I27" s="18"/>
      <c r="J27" s="18"/>
      <c r="K27" s="18"/>
      <c r="L27" s="18"/>
      <c r="M27" s="18"/>
      <c r="N27" s="20"/>
      <c r="O27" s="21"/>
      <c r="P27" s="21"/>
      <c r="Q27" s="21"/>
      <c r="R27" s="21"/>
      <c r="S27" s="21"/>
    </row>
    <row r="28" spans="2:19">
      <c r="E28" s="18"/>
      <c r="F28" s="19"/>
      <c r="G28" s="18"/>
      <c r="H28" s="18"/>
      <c r="I28" s="18"/>
      <c r="J28" s="18"/>
      <c r="K28" s="18"/>
      <c r="L28" s="18"/>
      <c r="M28" s="18"/>
      <c r="N28" s="20"/>
      <c r="O28" s="21"/>
      <c r="P28" s="21"/>
      <c r="Q28" s="21"/>
      <c r="R28" s="21"/>
      <c r="S28" s="21"/>
    </row>
    <row r="29" spans="2:19">
      <c r="E29" s="18"/>
      <c r="F29" s="19"/>
      <c r="G29" s="18"/>
      <c r="H29" s="18"/>
      <c r="I29" s="18"/>
      <c r="J29" s="18"/>
      <c r="K29" s="18"/>
      <c r="L29" s="18"/>
      <c r="M29" s="18"/>
      <c r="N29" s="20"/>
      <c r="O29" s="21"/>
      <c r="P29" s="21"/>
      <c r="Q29" s="21"/>
      <c r="R29" s="21"/>
      <c r="S29" s="21"/>
    </row>
    <row r="30" spans="2:19">
      <c r="E30" s="18"/>
      <c r="F30" s="19"/>
      <c r="G30" s="18"/>
      <c r="H30" s="18"/>
      <c r="I30" s="18"/>
      <c r="J30" s="18"/>
      <c r="K30" s="18"/>
      <c r="L30" s="18"/>
      <c r="M30" s="18"/>
      <c r="N30" s="20"/>
      <c r="O30" s="21"/>
      <c r="P30" s="21"/>
      <c r="Q30" s="21"/>
      <c r="R30" s="21"/>
      <c r="S30" s="21"/>
    </row>
    <row r="31" spans="2:19">
      <c r="E31" s="18"/>
      <c r="F31" s="19"/>
      <c r="G31" s="18"/>
      <c r="H31" s="18"/>
      <c r="I31" s="18"/>
      <c r="J31" s="18"/>
      <c r="K31" s="18"/>
      <c r="L31" s="18"/>
      <c r="M31" s="18"/>
      <c r="N31" s="20"/>
      <c r="O31" s="21"/>
      <c r="P31" s="21"/>
      <c r="Q31" s="21"/>
      <c r="R31" s="21"/>
      <c r="S31" s="21"/>
    </row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</sheetData>
  <sheetProtection algorithmName="SHA-512" hashValue="W+iRorJQgGH3cmjns/t2XLU3uAY1BNlp12yzZE3QNEovjxfZli6+PuUgaJVGiim6ZMWP3rqkxDW1dC/eBBD4LQ==" saltValue="rKo9DHw5ppPluPjU9Vx4Bg==" spinCount="100000" sheet="1" selectLockedCells="1"/>
  <mergeCells count="6">
    <mergeCell ref="F23:M24"/>
    <mergeCell ref="K8:L8"/>
    <mergeCell ref="K9:L9"/>
    <mergeCell ref="K10:L10"/>
    <mergeCell ref="K11:L11"/>
    <mergeCell ref="F20:H20"/>
  </mergeCells>
  <pageMargins left="0.39370078740157483" right="0.39370078740157483" top="0.39370078740157483" bottom="0.39370078740157483" header="0" footer="0"/>
  <pageSetup paperSize="9" scale="40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PYME CNV SION S.A. Serie XIV</vt:lpstr>
      <vt:lpstr>'ON PYME CNV SION S.A. Serie XIV'!Área_de_impresión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mvisentin@allaria.local</cp:lastModifiedBy>
  <cp:lastPrinted>2015-07-31T16:30:16Z</cp:lastPrinted>
  <dcterms:created xsi:type="dcterms:W3CDTF">2011-08-09T15:22:30Z</dcterms:created>
  <dcterms:modified xsi:type="dcterms:W3CDTF">2024-11-05T13:59:21Z</dcterms:modified>
</cp:coreProperties>
</file>