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Telecom\Clase 22\"/>
    </mc:Choice>
  </mc:AlternateContent>
  <xr:revisionPtr revIDLastSave="0" documentId="13_ncr:1_{0ADC0FCF-DE74-41B0-B8DC-E559004059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 TECO 22" sheetId="14" r:id="rId1"/>
  </sheets>
  <definedNames>
    <definedName name="_xlnm.Print_Area" localSheetId="0">'ON TECO 22'!$A$6:$P$21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4" l="1"/>
  <c r="G15" i="14"/>
  <c r="D21" i="14"/>
  <c r="D20" i="14"/>
  <c r="D17" i="14"/>
  <c r="F21" i="14" l="1"/>
  <c r="F20" i="14"/>
  <c r="D19" i="14"/>
  <c r="F19" i="14" s="1"/>
  <c r="D18" i="14"/>
  <c r="F17" i="14"/>
  <c r="D16" i="14"/>
  <c r="F16" i="14" s="1"/>
  <c r="H21" i="14"/>
  <c r="H20" i="14"/>
  <c r="H19" i="14"/>
  <c r="H18" i="14"/>
  <c r="H17" i="14"/>
  <c r="F18" i="14"/>
  <c r="D15" i="14"/>
  <c r="C16" i="14"/>
  <c r="C17" i="14"/>
  <c r="C18" i="14"/>
  <c r="C19" i="14"/>
  <c r="C20" i="14"/>
  <c r="C21" i="14"/>
  <c r="K15" i="14" l="1"/>
  <c r="G16" i="14" s="1"/>
  <c r="F15" i="14"/>
  <c r="C15" i="14"/>
  <c r="B15" i="14"/>
  <c r="H16" i="14" s="1"/>
  <c r="I16" i="14" l="1"/>
  <c r="L16" i="14" s="1"/>
  <c r="K16" i="14"/>
  <c r="O21" i="14"/>
  <c r="O17" i="14"/>
  <c r="O19" i="14"/>
  <c r="O16" i="14"/>
  <c r="O20" i="14"/>
  <c r="O18" i="14"/>
  <c r="L15" i="14"/>
  <c r="G17" i="14" l="1"/>
  <c r="I17" i="14" s="1"/>
  <c r="L17" i="14" s="1"/>
  <c r="K17" i="14"/>
  <c r="G18" i="14" s="1"/>
  <c r="I18" i="14" s="1"/>
  <c r="K18" i="14" l="1"/>
  <c r="G19" i="14" s="1"/>
  <c r="I19" i="14" s="1"/>
  <c r="L18" i="14"/>
  <c r="L19" i="14" l="1"/>
  <c r="K19" i="14"/>
  <c r="G20" i="14" s="1"/>
  <c r="K20" i="14" l="1"/>
  <c r="G21" i="14" s="1"/>
  <c r="I20" i="14"/>
  <c r="L20" i="14" l="1"/>
  <c r="I21" i="14"/>
  <c r="L21" i="14" s="1"/>
  <c r="K21" i="14"/>
  <c r="J22" i="14" s="1"/>
  <c r="L8" i="14" l="1"/>
  <c r="L9" i="14" s="1"/>
  <c r="L22" i="14"/>
  <c r="I22" i="14"/>
  <c r="N16" i="14" l="1"/>
  <c r="N17" i="14"/>
  <c r="N18" i="14"/>
  <c r="N19" i="14"/>
  <c r="N20" i="14"/>
  <c r="N21" i="14"/>
  <c r="N22" i="14" l="1"/>
  <c r="Q17" i="14" l="1"/>
  <c r="Q21" i="14"/>
  <c r="Q18" i="14"/>
  <c r="Q19" i="14"/>
  <c r="Q16" i="14"/>
  <c r="Q20" i="14"/>
  <c r="L10" i="14" l="1"/>
  <c r="L11" i="14" s="1"/>
</calcChain>
</file>

<file path=xl/sharedStrings.xml><?xml version="1.0" encoding="utf-8"?>
<sst xmlns="http://schemas.openxmlformats.org/spreadsheetml/2006/main" count="24" uniqueCount="24">
  <si>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</si>
  <si>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</si>
  <si>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</si>
  <si>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</si>
  <si>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</si>
  <si>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</si>
  <si>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</si>
  <si>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</si>
  <si>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Duration</t>
  </si>
  <si>
    <t>Totales</t>
  </si>
  <si>
    <t>VN (USD)</t>
  </si>
  <si>
    <t>TNA (90 d)</t>
  </si>
  <si>
    <t>Capital (USD)</t>
  </si>
  <si>
    <t>Intereses (USD)</t>
  </si>
  <si>
    <t>Amortización (USD)</t>
  </si>
  <si>
    <t>Capital Residual (USD)</t>
  </si>
  <si>
    <t>Flujo (USD)</t>
  </si>
  <si>
    <t>Tasa Fija</t>
  </si>
  <si>
    <t>Precio a Licitar</t>
  </si>
  <si>
    <t>Duration (años)</t>
  </si>
  <si>
    <t>ON Telecom Argentina S.A. Clase 22</t>
  </si>
  <si>
    <t>Dólar Linked - 18 meses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</si>
  <si>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</si>
  <si>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Tipo de cambio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</si>
</sst>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0.0000%"/>
    <numFmt numFmtId="174" formatCode="_-&quot;$&quot;\ * #,##0.0000_-;\-&quot;$&quot;\ * #,##0.0000_-;_-&quot;$&quot;\ * &quot;-&quot;??_-;_-@_-"/>
  </numFmts>
  <fonts count="15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4" fontId="14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8" fillId="6" borderId="7" xfId="2" applyFont="1" applyFill="1" applyBorder="1" applyAlignment="1" applyProtection="1">
      <alignment horizontal="center" vertical="center" wrapText="1"/>
      <protection hidden="1"/>
    </xf>
    <xf numFmtId="14" fontId="7" fillId="2" borderId="2" xfId="3" applyNumberFormat="1" applyFont="1" applyFill="1" applyBorder="1" applyProtection="1"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Protection="1">
      <protection hidden="1"/>
    </xf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10" fontId="4" fillId="0" borderId="0" xfId="3" applyNumberFormat="1" applyFont="1" applyProtection="1">
      <protection hidden="1"/>
    </xf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/>
    <xf numFmtId="0" fontId="11" fillId="5" borderId="0" xfId="3" applyFont="1" applyFill="1" applyProtection="1"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12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7" fontId="11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4" fillId="0" borderId="0" xfId="3" applyNumberFormat="1" applyFont="1" applyProtection="1">
      <protection hidden="1"/>
    </xf>
    <xf numFmtId="167" fontId="4" fillId="2" borderId="4" xfId="3" applyNumberFormat="1" applyFont="1" applyFill="1" applyBorder="1" applyProtection="1">
      <protection hidden="1"/>
    </xf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9" xfId="3" applyNumberFormat="1" applyFont="1" applyFill="1" applyBorder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0" borderId="0" xfId="3" applyNumberFormat="1" applyFont="1" applyAlignment="1">
      <alignment horizontal="right" indent="1"/>
    </xf>
    <xf numFmtId="167" fontId="4" fillId="2" borderId="8" xfId="3" applyNumberFormat="1" applyFont="1" applyFill="1" applyBorder="1" applyProtection="1">
      <protection hidden="1"/>
    </xf>
    <xf numFmtId="170" fontId="4" fillId="2" borderId="0" xfId="4" applyNumberFormat="1" applyFont="1" applyFill="1" applyBorder="1" applyAlignment="1" applyProtection="1">
      <alignment horizontal="right" indent="1"/>
      <protection hidden="1"/>
    </xf>
    <xf numFmtId="170" fontId="11" fillId="0" borderId="0" xfId="4" applyNumberFormat="1" applyFont="1" applyAlignment="1" applyProtection="1"/>
    <xf numFmtId="1" fontId="11" fillId="0" borderId="0" xfId="3" applyNumberFormat="1" applyFont="1" applyAlignment="1">
      <alignment horizontal="right" indent="1"/>
    </xf>
    <xf numFmtId="168" fontId="3" fillId="0" borderId="0" xfId="3" applyNumberFormat="1" applyFont="1"/>
    <xf numFmtId="167" fontId="3" fillId="0" borderId="0" xfId="3" applyNumberFormat="1" applyFont="1" applyProtection="1">
      <protection hidden="1"/>
    </xf>
    <xf numFmtId="170" fontId="3" fillId="0" borderId="13" xfId="3" applyNumberFormat="1" applyFont="1" applyBorder="1"/>
    <xf numFmtId="0" fontId="4" fillId="0" borderId="0" xfId="3" applyFont="1"/>
    <xf numFmtId="166" fontId="4" fillId="0" borderId="0" xfId="3" applyNumberFormat="1" applyFont="1"/>
    <xf numFmtId="0" fontId="3" fillId="5" borderId="0" xfId="3" applyFont="1" applyFill="1"/>
    <xf numFmtId="166" fontId="6" fillId="4" borderId="12" xfId="3" applyNumberFormat="1" applyFont="1" applyFill="1" applyBorder="1" applyAlignment="1" applyProtection="1">
      <alignment vertical="center"/>
      <protection hidden="1"/>
    </xf>
    <xf numFmtId="10" fontId="7" fillId="2" borderId="12" xfId="1" applyNumberFormat="1" applyFont="1" applyFill="1" applyBorder="1" applyAlignment="1" applyProtection="1">
      <alignment vertical="center"/>
      <protection hidden="1"/>
    </xf>
    <xf numFmtId="10" fontId="7" fillId="3" borderId="2" xfId="1" applyNumberFormat="1" applyFont="1" applyFill="1" applyBorder="1" applyProtection="1">
      <protection locked="0" hidden="1"/>
    </xf>
    <xf numFmtId="166" fontId="12" fillId="0" borderId="1" xfId="3" applyNumberFormat="1" applyFont="1" applyBorder="1" applyAlignment="1">
      <alignment horizontal="center" vertical="center" wrapText="1"/>
    </xf>
    <xf numFmtId="173" fontId="3" fillId="0" borderId="0" xfId="3" applyNumberFormat="1" applyFont="1"/>
    <xf numFmtId="172" fontId="4" fillId="2" borderId="0" xfId="3" applyNumberFormat="1" applyFont="1" applyFill="1" applyProtection="1">
      <protection hidden="1"/>
    </xf>
    <xf numFmtId="171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72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11" xfId="2" applyNumberFormat="1" applyFont="1" applyFill="1" applyBorder="1" applyAlignment="1" applyProtection="1">
      <alignment horizontal="center" vertical="center" wrapText="1"/>
      <protection hidden="1"/>
    </xf>
    <xf numFmtId="0" fontId="8" fillId="4" borderId="0" xfId="3" applyFont="1" applyFill="1" applyAlignment="1" applyProtection="1">
      <alignment horizontal="right" indent="1"/>
      <protection hidden="1"/>
    </xf>
    <xf numFmtId="165" fontId="7" fillId="2" borderId="0" xfId="4" applyFont="1" applyFill="1" applyBorder="1" applyProtection="1">
      <protection hidden="1"/>
    </xf>
    <xf numFmtId="174" fontId="7" fillId="2" borderId="12" xfId="7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 vertical="center" wrapText="1"/>
      <protection hidden="1"/>
    </xf>
    <xf numFmtId="0" fontId="8" fillId="4" borderId="3" xfId="3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</cellXfs>
  <cellStyles count="8">
    <cellStyle name="Millares 2" xfId="4" xr:uid="{7991B591-6442-474D-A7CE-578C4E2BF367}"/>
    <cellStyle name="Moneda" xfId="7" builtinId="4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3E61D648-3C61-45ED-9F88-79C1E5251AE3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1390556</xdr:colOff>
      <xdr:row>0</xdr:row>
      <xdr:rowOff>105833</xdr:rowOff>
    </xdr:from>
    <xdr:ext cx="1412579" cy="468596"/>
    <xdr:pic>
      <xdr:nvPicPr>
        <xdr:cNvPr id="2" name="Imagen 1">
          <a:extLst>
            <a:ext uri="{FF2B5EF4-FFF2-40B4-BE49-F238E27FC236}">
              <a16:creationId xmlns:a16="http://schemas.microsoft.com/office/drawing/2014/main" id="{564F2157-C512-4B4A-AA1D-80B110A38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0006" y="105833"/>
          <a:ext cx="1412579" cy="468596"/>
        </a:xfrm>
        <a:prstGeom prst="rect">
          <a:avLst/>
        </a:prstGeom>
      </xdr:spPr>
    </xdr:pic>
    <xdr:clientData/>
  </xdr:oneCellAnchor>
  <xdr:twoCellAnchor editAs="oneCell">
    <xdr:from>
      <xdr:col>5</xdr:col>
      <xdr:colOff>31750</xdr:colOff>
      <xdr:row>1</xdr:row>
      <xdr:rowOff>7937</xdr:rowOff>
    </xdr:from>
    <xdr:to>
      <xdr:col>5</xdr:col>
      <xdr:colOff>1787550</xdr:colOff>
      <xdr:row>3</xdr:row>
      <xdr:rowOff>45183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979FA2-2227-283F-DC3C-B4AA1805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6938" y="190500"/>
          <a:ext cx="175580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C211-E501-493E-A9CE-9DA81E0954E1}">
  <sheetPr codeName="Hoja1">
    <pageSetUpPr fitToPage="1"/>
  </sheetPr>
  <dimension ref="A1:CJ33"/>
  <sheetViews>
    <sheetView showGridLines="0" tabSelected="1" zoomScale="80" zoomScaleNormal="80" workbookViewId="0">
      <selection activeCell="G11" sqref="G11"/>
    </sheetView>
  </sheetViews>
  <sheetFormatPr baseColWidth="10" defaultColWidth="11.42578125" defaultRowHeight="0" customHeight="1" zeroHeight="1" outlineLevelCol="3"/>
  <cols>
    <col min="1" max="1" width="7.85546875" style="11" customWidth="1"/>
    <col min="2" max="2" width="37.85546875" style="11" hidden="1" customWidth="1"/>
    <col min="3" max="3" width="13.42578125" style="11" hidden="1" customWidth="1"/>
    <col min="4" max="4" width="37.85546875" style="11" hidden="1" customWidth="1"/>
    <col min="5" max="5" width="8" style="42" customWidth="1"/>
    <col min="6" max="6" width="37.28515625" style="43" bestFit="1" customWidth="1"/>
    <col min="7" max="7" width="16.7109375" style="42" bestFit="1" customWidth="1"/>
    <col min="8" max="8" width="13.42578125" style="42" bestFit="1" customWidth="1"/>
    <col min="9" max="9" width="17.7109375" style="42" bestFit="1" customWidth="1"/>
    <col min="10" max="10" width="21.28515625" style="42" bestFit="1" customWidth="1"/>
    <col min="11" max="11" width="23.7109375" style="42" bestFit="1" customWidth="1"/>
    <col min="12" max="12" width="17.42578125" style="42" bestFit="1" customWidth="1"/>
    <col min="13" max="13" width="13.42578125" style="44" customWidth="1"/>
    <col min="14" max="14" width="12.5703125" style="11" hidden="1" customWidth="1" outlineLevel="3"/>
    <col min="15" max="15" width="20.42578125" style="11" hidden="1" customWidth="1" outlineLevel="3"/>
    <col min="16" max="16" width="8.42578125" style="11" hidden="1" customWidth="1" outlineLevel="3"/>
    <col min="17" max="17" width="14.28515625" style="11" hidden="1" customWidth="1" outlineLevel="3"/>
    <col min="18" max="18" width="11.42578125" style="11" customWidth="1" collapsed="1"/>
    <col min="19" max="88" width="11.42578125" style="11" customWidth="1"/>
    <col min="89" max="16384" width="11.42578125" style="11" outlineLevel="1"/>
  </cols>
  <sheetData>
    <row r="1" spans="1:17" ht="15">
      <c r="A1" s="7"/>
      <c r="B1" s="7"/>
      <c r="C1" s="7"/>
      <c r="D1" s="7"/>
      <c r="E1" s="8"/>
      <c r="F1" s="9"/>
      <c r="G1" s="8"/>
      <c r="H1" s="8"/>
      <c r="I1" s="8"/>
      <c r="J1" s="8"/>
      <c r="K1" s="8"/>
      <c r="L1" s="8"/>
      <c r="M1" s="10"/>
    </row>
    <row r="2" spans="1:17" ht="15">
      <c r="A2" s="7"/>
      <c r="B2" s="7"/>
      <c r="C2" s="7"/>
      <c r="D2" s="7"/>
      <c r="E2" s="8"/>
      <c r="F2" s="9"/>
      <c r="G2" s="8"/>
      <c r="H2" s="8"/>
      <c r="I2" s="8"/>
      <c r="J2" s="8"/>
      <c r="K2" s="8"/>
      <c r="L2" s="8"/>
      <c r="M2" s="10"/>
    </row>
    <row r="3" spans="1:17" ht="15">
      <c r="A3" s="7"/>
      <c r="B3" s="7"/>
      <c r="C3" s="7"/>
      <c r="D3" s="7"/>
      <c r="E3" s="8"/>
      <c r="F3" s="9"/>
      <c r="G3" s="8"/>
      <c r="H3" s="8"/>
      <c r="I3" s="8"/>
      <c r="J3" s="8"/>
      <c r="K3" s="8"/>
      <c r="L3" s="8"/>
      <c r="M3" s="10"/>
    </row>
    <row r="4" spans="1:17" ht="15">
      <c r="A4" s="7"/>
      <c r="B4" s="7"/>
      <c r="C4" s="7"/>
      <c r="D4" s="7"/>
      <c r="E4" s="8"/>
      <c r="F4" s="9"/>
      <c r="G4" s="8"/>
      <c r="H4" s="8"/>
      <c r="I4" s="8"/>
      <c r="J4" s="8"/>
      <c r="K4" s="8"/>
      <c r="L4" s="8"/>
      <c r="M4" s="10"/>
    </row>
    <row r="5" spans="1:17" ht="15">
      <c r="A5" s="7"/>
      <c r="B5" s="7"/>
      <c r="C5" s="7"/>
      <c r="D5" s="7"/>
      <c r="E5" s="8"/>
      <c r="F5" s="1" t="s">
        <v>20</v>
      </c>
      <c r="G5" s="12"/>
      <c r="H5" s="12"/>
      <c r="I5" s="12"/>
      <c r="J5" s="8"/>
      <c r="K5" s="8"/>
      <c r="L5" s="8"/>
      <c r="M5" s="10"/>
    </row>
    <row r="6" spans="1:17" ht="15">
      <c r="A6" s="7"/>
      <c r="B6" s="7"/>
      <c r="C6" s="7"/>
      <c r="D6" s="7"/>
      <c r="E6" s="8"/>
      <c r="F6" s="12" t="s">
        <v>21</v>
      </c>
      <c r="G6" s="8"/>
      <c r="H6" s="8"/>
      <c r="I6" s="8"/>
      <c r="J6" s="8"/>
      <c r="K6" s="8"/>
      <c r="L6" s="8"/>
      <c r="M6" s="10"/>
    </row>
    <row r="7" spans="1:17" ht="15">
      <c r="A7" s="7"/>
      <c r="B7" s="7"/>
      <c r="C7" s="7"/>
      <c r="D7" s="7"/>
      <c r="E7" s="8"/>
      <c r="F7" s="9"/>
      <c r="G7" s="8"/>
      <c r="H7" s="8"/>
      <c r="I7" s="8"/>
      <c r="J7" s="8"/>
      <c r="K7" s="8"/>
      <c r="L7" s="8"/>
      <c r="M7" s="10"/>
    </row>
    <row r="8" spans="1:17" ht="15">
      <c r="A8" s="7"/>
      <c r="B8" s="7"/>
      <c r="C8" s="7"/>
      <c r="D8" s="7"/>
      <c r="E8" s="8"/>
      <c r="F8" s="13" t="s">
        <v>10</v>
      </c>
      <c r="G8" s="14">
        <v>100</v>
      </c>
      <c r="H8" s="8"/>
      <c r="I8" s="8"/>
      <c r="J8" s="58" t="s">
        <v>0</v>
      </c>
      <c r="K8" s="58"/>
      <c r="L8" s="2">
        <f>+XIRR(L15:L21,F15:F21)</f>
        <v>2.0150354504585268E-2</v>
      </c>
      <c r="M8" s="3"/>
    </row>
    <row r="9" spans="1:17" ht="15">
      <c r="A9" s="7"/>
      <c r="B9" s="7"/>
      <c r="C9" s="7"/>
      <c r="D9" s="7"/>
      <c r="E9" s="8"/>
      <c r="F9" s="13" t="s">
        <v>6</v>
      </c>
      <c r="G9" s="5">
        <v>45510</v>
      </c>
      <c r="H9" s="8"/>
      <c r="I9" s="8"/>
      <c r="J9" s="58" t="s">
        <v>11</v>
      </c>
      <c r="K9" s="58"/>
      <c r="L9" s="2">
        <f>+(((1+L8)^(1/4)-1)*4)</f>
        <v>1.9999856049647491E-2</v>
      </c>
      <c r="M9" s="15"/>
    </row>
    <row r="10" spans="1:17" ht="15">
      <c r="A10" s="7"/>
      <c r="B10" s="7"/>
      <c r="C10" s="7"/>
      <c r="D10" s="7"/>
      <c r="E10" s="8"/>
      <c r="F10" s="45" t="s">
        <v>17</v>
      </c>
      <c r="G10" s="46">
        <v>0.02</v>
      </c>
      <c r="H10" s="8"/>
      <c r="I10" s="8"/>
      <c r="J10" s="58" t="s">
        <v>2</v>
      </c>
      <c r="K10" s="58"/>
      <c r="L10" s="16">
        <f>+SUM(Q16:Q21)/(365/12)</f>
        <v>17.825706383953843</v>
      </c>
      <c r="M10" s="15"/>
    </row>
    <row r="11" spans="1:17" ht="15">
      <c r="A11" s="7"/>
      <c r="B11" s="7"/>
      <c r="C11" s="7"/>
      <c r="D11" s="7"/>
      <c r="E11" s="8"/>
      <c r="F11" s="13" t="s">
        <v>18</v>
      </c>
      <c r="G11" s="47">
        <v>1</v>
      </c>
      <c r="H11" s="17"/>
      <c r="I11" s="12"/>
      <c r="J11" s="58" t="s">
        <v>19</v>
      </c>
      <c r="K11" s="58"/>
      <c r="L11" s="16">
        <f>+L10/12</f>
        <v>1.4854755319961537</v>
      </c>
      <c r="M11" s="18"/>
      <c r="N11" s="19"/>
    </row>
    <row r="12" spans="1:17" ht="15">
      <c r="A12" s="7"/>
      <c r="B12" s="7"/>
      <c r="C12" s="7"/>
      <c r="D12" s="7"/>
      <c r="E12" s="8"/>
      <c r="F12" s="45" t="s">
        <v>23</v>
      </c>
      <c r="G12" s="56">
        <v>935.08330000000001</v>
      </c>
      <c r="H12" s="17"/>
      <c r="I12" s="12"/>
      <c r="J12" s="54"/>
      <c r="K12" s="54"/>
      <c r="L12" s="55"/>
      <c r="M12" s="18"/>
      <c r="N12" s="19"/>
    </row>
    <row r="13" spans="1:17" ht="15.75" thickBot="1">
      <c r="A13" s="7"/>
      <c r="B13" s="7"/>
      <c r="C13" s="7"/>
      <c r="D13" s="7"/>
      <c r="E13" s="8"/>
      <c r="F13" s="9"/>
      <c r="G13" s="8"/>
      <c r="H13" s="8"/>
      <c r="I13" s="8"/>
      <c r="J13" s="8"/>
      <c r="K13" s="8"/>
      <c r="L13" s="8"/>
      <c r="M13" s="20"/>
      <c r="N13" s="19"/>
    </row>
    <row r="14" spans="1:17" s="25" customFormat="1" ht="28.5" customHeight="1" thickBot="1">
      <c r="A14" s="21"/>
      <c r="B14" s="48"/>
      <c r="C14" s="48" t="s">
        <v>7</v>
      </c>
      <c r="D14" s="48"/>
      <c r="E14" s="22"/>
      <c r="F14" s="6" t="s">
        <v>3</v>
      </c>
      <c r="G14" s="6" t="s">
        <v>12</v>
      </c>
      <c r="H14" s="6" t="s">
        <v>4</v>
      </c>
      <c r="I14" s="6" t="s">
        <v>13</v>
      </c>
      <c r="J14" s="6" t="s">
        <v>14</v>
      </c>
      <c r="K14" s="6" t="s">
        <v>15</v>
      </c>
      <c r="L14" s="4" t="s">
        <v>16</v>
      </c>
      <c r="M14" s="23"/>
      <c r="N14" s="24" t="s">
        <v>1</v>
      </c>
      <c r="O14" s="24" t="s">
        <v>5</v>
      </c>
      <c r="Q14" s="24" t="s">
        <v>8</v>
      </c>
    </row>
    <row r="15" spans="1:17" ht="15">
      <c r="A15" s="7"/>
      <c r="B15" s="26">
        <f>+D15</f>
        <v>45510</v>
      </c>
      <c r="C15" s="49">
        <f>+$G$10</f>
        <v>0.02</v>
      </c>
      <c r="D15" s="26">
        <f>+G9</f>
        <v>45510</v>
      </c>
      <c r="E15" s="28"/>
      <c r="F15" s="29">
        <f>+G9</f>
        <v>45510</v>
      </c>
      <c r="G15" s="50">
        <f>+G8</f>
        <v>100</v>
      </c>
      <c r="H15" s="31"/>
      <c r="I15" s="30"/>
      <c r="J15" s="30"/>
      <c r="K15" s="30">
        <f t="shared" ref="K15:K17" si="0">+G15-J15</f>
        <v>100</v>
      </c>
      <c r="L15" s="32">
        <f>-G15*G11</f>
        <v>-100</v>
      </c>
      <c r="M15" s="33"/>
      <c r="N15" s="34"/>
      <c r="O15" s="34"/>
    </row>
    <row r="16" spans="1:17" ht="15">
      <c r="A16" s="7"/>
      <c r="B16" s="26">
        <v>45602</v>
      </c>
      <c r="C16" s="49">
        <f t="shared" ref="C16:C21" si="1">+$G$10</f>
        <v>0.02</v>
      </c>
      <c r="D16" s="26">
        <f t="shared" ref="D16:D21" si="2">+B16</f>
        <v>45602</v>
      </c>
      <c r="E16" s="28"/>
      <c r="F16" s="35">
        <f t="shared" ref="F16:F17" si="3">+D16</f>
        <v>45602</v>
      </c>
      <c r="G16" s="50">
        <f>+K15</f>
        <v>100</v>
      </c>
      <c r="H16" s="36">
        <f t="shared" ref="H16:H21" si="4">+B16-B15</f>
        <v>92</v>
      </c>
      <c r="I16" s="30">
        <f>+G16*($G$10)*(H16)/365</f>
        <v>0.50410958904109593</v>
      </c>
      <c r="J16" s="30"/>
      <c r="K16" s="30">
        <f t="shared" si="0"/>
        <v>100</v>
      </c>
      <c r="L16" s="32">
        <f t="shared" ref="L16:L17" si="5">+I16+J16</f>
        <v>0.50410958904109593</v>
      </c>
      <c r="M16" s="33"/>
      <c r="N16" s="37">
        <f t="shared" ref="N16:N21" si="6">+L16/(1+$L$8)^((O16)/365)</f>
        <v>0.50158103726504755</v>
      </c>
      <c r="O16" s="38">
        <f t="shared" ref="O16:O21" si="7">+F16-$F$15</f>
        <v>92</v>
      </c>
      <c r="Q16" s="39">
        <f t="shared" ref="Q16:Q21" si="8">+(N16/$N$22)*O16</f>
        <v>0.4614545540204737</v>
      </c>
    </row>
    <row r="17" spans="1:17" ht="15">
      <c r="A17" s="7"/>
      <c r="B17" s="26">
        <v>45694</v>
      </c>
      <c r="C17" s="49">
        <f t="shared" si="1"/>
        <v>0.02</v>
      </c>
      <c r="D17" s="26">
        <f t="shared" si="2"/>
        <v>45694</v>
      </c>
      <c r="E17" s="28"/>
      <c r="F17" s="35">
        <f t="shared" si="3"/>
        <v>45694</v>
      </c>
      <c r="G17" s="50">
        <f>+K16</f>
        <v>100</v>
      </c>
      <c r="H17" s="36">
        <f t="shared" si="4"/>
        <v>92</v>
      </c>
      <c r="I17" s="30">
        <f>+G17*($G$10)*(H17)/365</f>
        <v>0.50410958904109593</v>
      </c>
      <c r="J17" s="30"/>
      <c r="K17" s="30">
        <f t="shared" si="0"/>
        <v>100</v>
      </c>
      <c r="L17" s="32">
        <f t="shared" si="5"/>
        <v>0.50410958904109593</v>
      </c>
      <c r="M17" s="33"/>
      <c r="N17" s="37">
        <f t="shared" si="6"/>
        <v>0.49906516839411164</v>
      </c>
      <c r="O17" s="38">
        <f t="shared" si="7"/>
        <v>184</v>
      </c>
      <c r="Q17" s="39">
        <f t="shared" si="8"/>
        <v>0.9182799093210674</v>
      </c>
    </row>
    <row r="18" spans="1:17" ht="15">
      <c r="A18" s="7"/>
      <c r="B18" s="26">
        <v>45783</v>
      </c>
      <c r="C18" s="49">
        <f t="shared" si="1"/>
        <v>0.02</v>
      </c>
      <c r="D18" s="26">
        <f t="shared" si="2"/>
        <v>45783</v>
      </c>
      <c r="E18" s="28"/>
      <c r="F18" s="35">
        <f t="shared" ref="F18:F21" si="9">+D18</f>
        <v>45783</v>
      </c>
      <c r="G18" s="50">
        <f t="shared" ref="G18:G21" si="10">+K17</f>
        <v>100</v>
      </c>
      <c r="H18" s="36">
        <f t="shared" si="4"/>
        <v>89</v>
      </c>
      <c r="I18" s="30">
        <f>+G18*($G$10)*(H18)/365</f>
        <v>0.48767123287671232</v>
      </c>
      <c r="J18" s="30"/>
      <c r="K18" s="30">
        <f t="shared" ref="K18:K21" si="11">+G18-J18</f>
        <v>100</v>
      </c>
      <c r="L18" s="32">
        <f t="shared" ref="L18:L21" si="12">+I18+J18</f>
        <v>0.48767123287671232</v>
      </c>
      <c r="M18" s="33"/>
      <c r="N18" s="37">
        <f t="shared" si="6"/>
        <v>0.48044845634475047</v>
      </c>
      <c r="O18" s="38">
        <f t="shared" si="7"/>
        <v>273</v>
      </c>
      <c r="Q18" s="39">
        <f t="shared" si="8"/>
        <v>1.3116242850725737</v>
      </c>
    </row>
    <row r="19" spans="1:17" ht="15">
      <c r="A19" s="7"/>
      <c r="B19" s="26">
        <v>45875</v>
      </c>
      <c r="C19" s="49">
        <f t="shared" si="1"/>
        <v>0.02</v>
      </c>
      <c r="D19" s="26">
        <f t="shared" si="2"/>
        <v>45875</v>
      </c>
      <c r="E19" s="28"/>
      <c r="F19" s="35">
        <f t="shared" si="9"/>
        <v>45875</v>
      </c>
      <c r="G19" s="50">
        <f t="shared" si="10"/>
        <v>100</v>
      </c>
      <c r="H19" s="36">
        <f t="shared" si="4"/>
        <v>92</v>
      </c>
      <c r="I19" s="30">
        <f>+G19*($G$10)*(H19)/365</f>
        <v>0.50410958904109593</v>
      </c>
      <c r="J19" s="30"/>
      <c r="K19" s="30">
        <f t="shared" si="11"/>
        <v>100</v>
      </c>
      <c r="L19" s="32">
        <f t="shared" si="12"/>
        <v>0.50410958904109593</v>
      </c>
      <c r="M19" s="33"/>
      <c r="N19" s="37">
        <f t="shared" si="6"/>
        <v>0.49415224610288566</v>
      </c>
      <c r="O19" s="38">
        <f t="shared" si="7"/>
        <v>365</v>
      </c>
      <c r="Q19" s="39">
        <f t="shared" si="8"/>
        <v>1.8036556972461162</v>
      </c>
    </row>
    <row r="20" spans="1:17" ht="15">
      <c r="A20" s="7"/>
      <c r="B20" s="26">
        <v>45967</v>
      </c>
      <c r="C20" s="49">
        <f t="shared" si="1"/>
        <v>0.02</v>
      </c>
      <c r="D20" s="26">
        <f t="shared" si="2"/>
        <v>45967</v>
      </c>
      <c r="E20" s="28"/>
      <c r="F20" s="35">
        <f t="shared" si="9"/>
        <v>45967</v>
      </c>
      <c r="G20" s="50">
        <f t="shared" si="10"/>
        <v>100</v>
      </c>
      <c r="H20" s="36">
        <f t="shared" si="4"/>
        <v>92</v>
      </c>
      <c r="I20" s="30">
        <f t="shared" ref="I20:I21" si="13">+G20*($G$10)*(H20)/365</f>
        <v>0.50410958904109593</v>
      </c>
      <c r="J20" s="30"/>
      <c r="K20" s="30">
        <f t="shared" si="11"/>
        <v>100</v>
      </c>
      <c r="L20" s="32">
        <f t="shared" si="12"/>
        <v>0.50410958904109593</v>
      </c>
      <c r="M20" s="33"/>
      <c r="N20" s="37">
        <f t="shared" si="6"/>
        <v>0.49167363913589945</v>
      </c>
      <c r="O20" s="38">
        <f t="shared" si="7"/>
        <v>457</v>
      </c>
      <c r="Q20" s="39">
        <f t="shared" si="8"/>
        <v>2.2469485295686393</v>
      </c>
    </row>
    <row r="21" spans="1:17" ht="15.75" thickBot="1">
      <c r="A21" s="7"/>
      <c r="B21" s="26">
        <v>46059</v>
      </c>
      <c r="C21" s="49">
        <f t="shared" si="1"/>
        <v>0.02</v>
      </c>
      <c r="D21" s="26">
        <f t="shared" si="2"/>
        <v>46059</v>
      </c>
      <c r="E21" s="28"/>
      <c r="F21" s="35">
        <f t="shared" si="9"/>
        <v>46059</v>
      </c>
      <c r="G21" s="50">
        <f t="shared" si="10"/>
        <v>100</v>
      </c>
      <c r="H21" s="36">
        <f t="shared" si="4"/>
        <v>92</v>
      </c>
      <c r="I21" s="30">
        <f t="shared" si="13"/>
        <v>0.50410958904109593</v>
      </c>
      <c r="J21" s="30">
        <f>+G8</f>
        <v>100</v>
      </c>
      <c r="K21" s="30">
        <f t="shared" si="11"/>
        <v>0</v>
      </c>
      <c r="L21" s="32">
        <f t="shared" si="12"/>
        <v>100.50410958904109</v>
      </c>
      <c r="M21" s="33"/>
      <c r="N21" s="37">
        <f t="shared" si="6"/>
        <v>97.533079509831197</v>
      </c>
      <c r="O21" s="38">
        <f t="shared" si="7"/>
        <v>549</v>
      </c>
      <c r="Q21" s="39">
        <f t="shared" si="8"/>
        <v>535.4566062033673</v>
      </c>
    </row>
    <row r="22" spans="1:17" ht="15.75" thickBot="1">
      <c r="A22" s="7"/>
      <c r="B22" s="40"/>
      <c r="C22" s="27"/>
      <c r="D22" s="7"/>
      <c r="E22" s="8"/>
      <c r="F22" s="59" t="s">
        <v>9</v>
      </c>
      <c r="G22" s="60"/>
      <c r="H22" s="60"/>
      <c r="I22" s="51">
        <f>SUM(I16:I21)</f>
        <v>3.0082191780821921</v>
      </c>
      <c r="J22" s="52">
        <f>SUM(J16:J21)</f>
        <v>100</v>
      </c>
      <c r="K22" s="51"/>
      <c r="L22" s="53">
        <f>SUM(L15:L21)</f>
        <v>3.0082191780821717</v>
      </c>
      <c r="M22" s="10"/>
      <c r="N22" s="41">
        <f>SUM(N16:N21)</f>
        <v>100.00000005707389</v>
      </c>
    </row>
    <row r="23" spans="1:17" ht="15" customHeight="1">
      <c r="A23" s="7"/>
      <c r="B23" s="7"/>
      <c r="C23" s="7"/>
      <c r="D23" s="7"/>
      <c r="E23" s="8"/>
      <c r="F23" s="9"/>
      <c r="G23" s="8"/>
      <c r="H23" s="8"/>
      <c r="I23" s="8"/>
      <c r="J23" s="8"/>
      <c r="K23" s="8"/>
      <c r="L23" s="8"/>
      <c r="M23" s="10"/>
    </row>
    <row r="24" spans="1:17" ht="23.25" customHeight="1">
      <c r="F24" s="57" t="s">
        <v>22</v>
      </c>
      <c r="G24" s="57"/>
      <c r="H24" s="57"/>
      <c r="I24" s="57"/>
      <c r="J24" s="57"/>
      <c r="K24" s="57"/>
      <c r="L24" s="57"/>
      <c r="M24" s="11"/>
    </row>
    <row r="25" spans="1:17" ht="23.25" customHeight="1">
      <c r="F25" s="57"/>
      <c r="G25" s="57"/>
      <c r="H25" s="57"/>
      <c r="I25" s="57"/>
      <c r="J25" s="57"/>
      <c r="K25" s="57"/>
      <c r="L25" s="57"/>
      <c r="M25" s="11"/>
    </row>
    <row r="26" spans="1:17" ht="15" customHeight="1"/>
    <row r="27" spans="1:17" ht="15" customHeight="1"/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</sheetData>
  <sheetProtection algorithmName="SHA-512" hashValue="63s+e189iazARO/+hhJJUDTS6+GXmKo6U5s6i9tFR4xHtoxyWhApZLRozR+FGIQ+0WHs/cnFUA7xllo3REgCjQ==" saltValue="G92UGPv5uev0mLvZtSS9Tw==" spinCount="100000" sheet="1" selectLockedCells="1"/>
  <mergeCells count="6">
    <mergeCell ref="F24:L25"/>
    <mergeCell ref="J8:K8"/>
    <mergeCell ref="J9:K9"/>
    <mergeCell ref="J10:K10"/>
    <mergeCell ref="J11:K11"/>
    <mergeCell ref="F22:H22"/>
  </mergeCells>
  <pageMargins left="0.39370078740157483" right="0.39370078740157483" top="0.39370078740157483" bottom="0.39370078740157483" header="0" footer="0"/>
  <pageSetup paperSize="9" scale="68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TECO 22</vt:lpstr>
      <vt:lpstr>'ON TECO 22'!Área_de_impresión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mvisentin@allaria.local</cp:lastModifiedBy>
  <cp:lastPrinted>2015-07-31T16:30:16Z</cp:lastPrinted>
  <dcterms:created xsi:type="dcterms:W3CDTF">2011-08-09T15:22:30Z</dcterms:created>
  <dcterms:modified xsi:type="dcterms:W3CDTF">2024-08-05T16:01:28Z</dcterms:modified>
</cp:coreProperties>
</file>