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San Miguel (SAMI)\Serie XI Adicionales\"/>
    </mc:Choice>
  </mc:AlternateContent>
  <xr:revisionPtr revIDLastSave="0" documentId="13_ncr:1_{F5D45BC3-7DF3-4B39-9A1C-2F1D6B2A96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Serie XI Adicionales" sheetId="17" r:id="rId1"/>
  </sheets>
  <definedNames>
    <definedName name="_xlnm.Print_Area" localSheetId="0">'ON Serie XI Adicionales'!$A$6:$P$22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7" l="1"/>
  <c r="H18" i="17"/>
  <c r="L17" i="17"/>
  <c r="D15" i="17"/>
  <c r="B15" i="17"/>
  <c r="D18" i="17"/>
  <c r="F18" i="17" s="1"/>
  <c r="H19" i="17"/>
  <c r="H21" i="17"/>
  <c r="H22" i="17"/>
  <c r="H23" i="17"/>
  <c r="H24" i="17"/>
  <c r="H20" i="17"/>
  <c r="B17" i="17"/>
  <c r="D17" i="17"/>
  <c r="F17" i="17" s="1"/>
  <c r="O17" i="17" s="1"/>
  <c r="D16" i="17"/>
  <c r="J24" i="17"/>
  <c r="D24" i="17"/>
  <c r="F24" i="17" s="1"/>
  <c r="D23" i="17"/>
  <c r="F23" i="17" s="1"/>
  <c r="D22" i="17"/>
  <c r="F22" i="17" s="1"/>
  <c r="D21" i="17"/>
  <c r="F21" i="17" s="1"/>
  <c r="D20" i="17"/>
  <c r="F20" i="17" s="1"/>
  <c r="D19" i="17"/>
  <c r="F19" i="17" s="1"/>
  <c r="G17" i="17"/>
  <c r="K17" i="17" s="1"/>
  <c r="G18" i="17" s="1"/>
  <c r="C16" i="17"/>
  <c r="C17" i="17" s="1"/>
  <c r="C18" i="17" s="1"/>
  <c r="C19" i="17" s="1"/>
  <c r="C20" i="17" s="1"/>
  <c r="C21" i="17" s="1"/>
  <c r="C22" i="17" s="1"/>
  <c r="C23" i="17" s="1"/>
  <c r="C24" i="17" s="1"/>
  <c r="F15" i="17"/>
  <c r="O22" i="17" l="1"/>
  <c r="O21" i="17"/>
  <c r="O19" i="17"/>
  <c r="O23" i="17"/>
  <c r="K18" i="17"/>
  <c r="G19" i="17" s="1"/>
  <c r="I18" i="17"/>
  <c r="O18" i="17"/>
  <c r="O20" i="17"/>
  <c r="L18" i="17" l="1"/>
  <c r="I19" i="17"/>
  <c r="L19" i="17" s="1"/>
  <c r="K19" i="17"/>
  <c r="G20" i="17" s="1"/>
  <c r="K20" i="17" l="1"/>
  <c r="G21" i="17" s="1"/>
  <c r="I20" i="17"/>
  <c r="L20" i="17" s="1"/>
  <c r="I21" i="17" l="1"/>
  <c r="L21" i="17" s="1"/>
  <c r="K21" i="17"/>
  <c r="G22" i="17" s="1"/>
  <c r="K22" i="17" l="1"/>
  <c r="G23" i="17" s="1"/>
  <c r="I22" i="17"/>
  <c r="L22" i="17" l="1"/>
  <c r="I23" i="17"/>
  <c r="L23" i="17" s="1"/>
  <c r="K23" i="17"/>
  <c r="G24" i="17" s="1"/>
  <c r="K24" i="17" l="1"/>
  <c r="I24" i="17"/>
  <c r="I25" i="17" s="1"/>
  <c r="L24" i="17" l="1"/>
  <c r="L10" i="17" l="1"/>
  <c r="N17" i="17" s="1"/>
  <c r="L25" i="17"/>
  <c r="N21" i="17" l="1"/>
  <c r="N18" i="17"/>
  <c r="N20" i="17"/>
  <c r="L11" i="17"/>
  <c r="N23" i="17"/>
  <c r="N22" i="17"/>
  <c r="N19" i="17"/>
  <c r="N25" i="17" l="1"/>
  <c r="Q23" i="17" s="1"/>
  <c r="Q21" i="17"/>
  <c r="Q20" i="17"/>
  <c r="Q19" i="17"/>
  <c r="Q17" i="17" l="1"/>
  <c r="Q22" i="17"/>
  <c r="Q18" i="17"/>
  <c r="L12" i="17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<sst xmlns="http://schemas.openxmlformats.org/spreadsheetml/2006/main" count="23" uniqueCount="23">
  <si>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</si>
  <si>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</si>
  <si>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</si>
  <si>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</si>
  <si>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</si>
  <si>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</si>
  <si>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Tasa de cupon</t>
  </si>
  <si>
    <t>Duration</t>
  </si>
  <si>
    <t>Totales</t>
  </si>
  <si>
    <t>VN (USD)</t>
  </si>
  <si>
    <t>TNA (90 d)</t>
  </si>
  <si>
    <t>Capital (USD)</t>
  </si>
  <si>
    <t>Intereses (USD)</t>
  </si>
  <si>
    <t>Amortización (USD)</t>
  </si>
  <si>
    <t>Capital Residual (USD)</t>
  </si>
  <si>
    <t>Flujo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</si>
  <si>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</si>
  <si>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Fecha de Emisión</t>
  </si>
  <si>
    <t>Fecha de Reapertura</t>
  </si>
  <si>
    <t>Cupón (Tasa Fija)</t>
  </si>
  <si>
    <t>ON S.A. San Miguel A.G.I.C.I. Y F. Serie XI Adicionales</t>
  </si>
  <si>
    <t>Dólar MEP - 22,62 meses aprox. (vto. 14/10/2026)</t>
  </si>
  <si>
    <t>Precio de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</si>
</sst>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* #,##0.000_ ;_ * \-#,##0.000_ ;_ * &quot;-&quot;??_ ;_ @_ "/>
    <numFmt numFmtId="173" formatCode="0.0000%"/>
  </numFmts>
  <fonts count="15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60">
    <xf numFmtId="0" fontId="0" fillId="0" borderId="0" xfId="0"/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171" fontId="8" fillId="6" borderId="6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7" xfId="2" applyNumberFormat="1" applyFont="1" applyFill="1" applyBorder="1" applyAlignment="1" applyProtection="1">
      <alignment horizontal="center" vertical="center" wrapTex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5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166" fontId="6" fillId="4" borderId="2" xfId="3" applyNumberFormat="1" applyFont="1" applyFill="1" applyBorder="1" applyAlignment="1" applyProtection="1">
      <alignment horizontal="left"/>
      <protection hidden="1"/>
    </xf>
    <xf numFmtId="0" fontId="8" fillId="4" borderId="3" xfId="3" applyFont="1" applyFill="1" applyBorder="1" applyProtection="1">
      <protection hidden="1"/>
    </xf>
    <xf numFmtId="0" fontId="4" fillId="0" borderId="0" xfId="3" applyFont="1"/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6" fontId="6" fillId="4" borderId="12" xfId="3" applyNumberFormat="1" applyFont="1" applyFill="1" applyBorder="1" applyAlignment="1" applyProtection="1">
      <alignment vertical="center"/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3" fillId="0" borderId="0" xfId="3" applyFont="1" applyAlignment="1" applyProtection="1">
      <alignment horizontal="center" vertical="center" wrapText="1"/>
      <protection hidden="1"/>
    </xf>
    <xf numFmtId="166" fontId="12" fillId="0" borderId="1" xfId="3" applyNumberFormat="1" applyFont="1" applyBorder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9" xfId="3" applyNumberFormat="1" applyFont="1" applyFill="1" applyBorder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11" fillId="5" borderId="0" xfId="3" applyNumberFormat="1" applyFont="1" applyFill="1" applyProtection="1">
      <protection hidden="1"/>
    </xf>
    <xf numFmtId="167" fontId="4" fillId="2" borderId="8" xfId="3" applyNumberFormat="1" applyFont="1" applyFill="1" applyBorder="1" applyProtection="1">
      <protection hidden="1"/>
    </xf>
    <xf numFmtId="170" fontId="4" fillId="2" borderId="0" xfId="4" applyNumberFormat="1" applyFont="1" applyFill="1" applyBorder="1" applyAlignment="1" applyProtection="1">
      <alignment horizontal="right" indent="1"/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4" fillId="0" borderId="8" xfId="3" applyNumberFormat="1" applyFont="1" applyBorder="1" applyProtection="1">
      <protection hidden="1"/>
    </xf>
    <xf numFmtId="171" fontId="4" fillId="0" borderId="0" xfId="3" applyNumberFormat="1" applyFont="1" applyProtection="1">
      <protection hidden="1"/>
    </xf>
    <xf numFmtId="170" fontId="4" fillId="0" borderId="0" xfId="4" applyNumberFormat="1" applyFont="1" applyFill="1" applyBorder="1" applyAlignment="1" applyProtection="1">
      <alignment horizontal="right" indent="1"/>
      <protection hidden="1"/>
    </xf>
    <xf numFmtId="171" fontId="4" fillId="0" borderId="9" xfId="3" applyNumberFormat="1" applyFont="1" applyBorder="1" applyProtection="1">
      <protection hidden="1"/>
    </xf>
    <xf numFmtId="167" fontId="3" fillId="0" borderId="0" xfId="3" applyNumberFormat="1" applyFont="1" applyProtection="1">
      <protection hidden="1"/>
    </xf>
    <xf numFmtId="172" fontId="3" fillId="0" borderId="13" xfId="3" applyNumberFormat="1" applyFont="1" applyBorder="1"/>
    <xf numFmtId="0" fontId="3" fillId="5" borderId="0" xfId="3" applyFont="1" applyFill="1"/>
    <xf numFmtId="166" fontId="4" fillId="0" borderId="0" xfId="3" applyNumberFormat="1" applyFont="1"/>
    <xf numFmtId="43" fontId="4" fillId="0" borderId="0" xfId="7" applyFont="1" applyProtection="1"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0" fontId="8" fillId="6" borderId="11" xfId="2" applyFont="1" applyFill="1" applyBorder="1" applyAlignment="1" applyProtection="1">
      <alignment horizontal="center" vertical="center" wrapText="1"/>
      <protection hidden="1"/>
    </xf>
    <xf numFmtId="0" fontId="13" fillId="2" borderId="0" xfId="3" applyFont="1" applyFill="1" applyAlignment="1" applyProtection="1">
      <alignment horizontal="center" vertical="top" wrapText="1"/>
      <protection hidden="1"/>
    </xf>
    <xf numFmtId="173" fontId="7" fillId="2" borderId="2" xfId="1" applyNumberFormat="1" applyFont="1" applyFill="1" applyBorder="1" applyProtection="1">
      <protection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EBFE082C-9286-4CB9-9B12-A8A1AB9DADC6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1756834</xdr:colOff>
      <xdr:row>2</xdr:row>
      <xdr:rowOff>179920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AFD4C-255C-4A02-A7CF-6178C60D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184150"/>
          <a:ext cx="1756834" cy="36407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444501</xdr:colOff>
      <xdr:row>0</xdr:row>
      <xdr:rowOff>119062</xdr:rowOff>
    </xdr:from>
    <xdr:to>
      <xdr:col>12</xdr:col>
      <xdr:colOff>3233</xdr:colOff>
      <xdr:row>3</xdr:row>
      <xdr:rowOff>29387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6F9E73-F5BF-4F06-B8C2-6804E14E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62626" y="119062"/>
          <a:ext cx="1416107" cy="458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46F6-7192-4419-8792-BDF685DB3111}">
  <sheetPr>
    <pageSetUpPr fitToPage="1"/>
  </sheetPr>
  <dimension ref="A1:Q62"/>
  <sheetViews>
    <sheetView showGridLines="0" tabSelected="1" topLeftCell="E1" zoomScale="80" zoomScaleNormal="80" workbookViewId="0">
      <selection activeCell="G11" sqref="G11"/>
    </sheetView>
  </sheetViews>
  <sheetFormatPr baseColWidth="10" defaultColWidth="9.140625" defaultRowHeight="15" customHeight="1" zeroHeight="1"/>
  <cols>
    <col min="1" max="1" width="9.140625" style="13" hidden="1" customWidth="1"/>
    <col min="2" max="2" width="36.5703125" style="13" hidden="1" customWidth="1"/>
    <col min="3" max="3" width="15.85546875" style="13" hidden="1" customWidth="1"/>
    <col min="4" max="4" width="36.42578125" style="13" hidden="1" customWidth="1"/>
    <col min="5" max="5" width="33.28515625" style="16" customWidth="1"/>
    <col min="6" max="6" width="33.7109375" style="52" customWidth="1"/>
    <col min="7" max="7" width="16.7109375" style="16" bestFit="1" customWidth="1"/>
    <col min="8" max="8" width="13.42578125" style="16" bestFit="1" customWidth="1"/>
    <col min="9" max="9" width="17.7109375" style="16" bestFit="1" customWidth="1"/>
    <col min="10" max="10" width="21.28515625" style="16" bestFit="1" customWidth="1"/>
    <col min="11" max="11" width="23.7109375" style="16" bestFit="1" customWidth="1"/>
    <col min="12" max="12" width="27.140625" style="16" customWidth="1"/>
    <col min="13" max="13" width="33.28515625" style="51" customWidth="1"/>
    <col min="14" max="14" width="9.5703125" style="13" hidden="1" customWidth="1"/>
    <col min="15" max="16" width="9.140625" style="13" hidden="1" customWidth="1"/>
    <col min="17" max="17" width="14.5703125" style="13" hidden="1" customWidth="1"/>
    <col min="18" max="16384" width="9.140625" style="13"/>
  </cols>
  <sheetData>
    <row r="1" spans="1:17">
      <c r="A1" s="9"/>
      <c r="B1" s="9"/>
      <c r="C1" s="9"/>
      <c r="D1" s="9"/>
      <c r="E1" s="10"/>
      <c r="F1" s="11"/>
      <c r="G1" s="10"/>
      <c r="H1" s="10"/>
      <c r="I1" s="10"/>
      <c r="J1" s="10"/>
      <c r="K1" s="10"/>
      <c r="L1" s="10"/>
      <c r="M1" s="12"/>
    </row>
    <row r="2" spans="1:17">
      <c r="A2" s="9"/>
      <c r="B2" s="9"/>
      <c r="C2" s="9"/>
      <c r="D2" s="9"/>
      <c r="E2" s="10"/>
      <c r="F2" s="11"/>
      <c r="G2" s="10"/>
      <c r="H2" s="10"/>
      <c r="I2" s="10"/>
      <c r="J2" s="10"/>
      <c r="K2" s="10"/>
      <c r="L2" s="10"/>
      <c r="M2" s="12"/>
    </row>
    <row r="3" spans="1:17">
      <c r="A3" s="9"/>
      <c r="B3" s="9"/>
      <c r="C3" s="9"/>
      <c r="D3" s="9"/>
      <c r="E3" s="10"/>
      <c r="F3" s="11"/>
      <c r="G3" s="10"/>
      <c r="H3" s="10"/>
      <c r="I3" s="10"/>
      <c r="J3" s="10"/>
      <c r="K3" s="10"/>
      <c r="L3" s="10"/>
      <c r="M3" s="12"/>
    </row>
    <row r="4" spans="1:17">
      <c r="A4" s="9"/>
      <c r="B4" s="9"/>
      <c r="C4" s="9"/>
      <c r="D4" s="9"/>
      <c r="E4" s="10"/>
      <c r="F4" s="11"/>
      <c r="G4" s="10"/>
      <c r="H4" s="10"/>
      <c r="I4" s="10"/>
      <c r="J4" s="10"/>
      <c r="K4" s="10"/>
      <c r="L4" s="10"/>
      <c r="M4" s="12"/>
    </row>
    <row r="5" spans="1:17">
      <c r="A5" s="9"/>
      <c r="B5" s="9"/>
      <c r="C5" s="9"/>
      <c r="D5" s="9"/>
      <c r="E5" s="10"/>
      <c r="F5" s="8" t="s">
        <v>20</v>
      </c>
      <c r="G5" s="8"/>
      <c r="H5" s="8"/>
      <c r="I5" s="8"/>
      <c r="J5" s="10"/>
      <c r="K5" s="10"/>
      <c r="L5" s="10"/>
      <c r="M5" s="12"/>
    </row>
    <row r="6" spans="1:17">
      <c r="A6" s="9"/>
      <c r="B6" s="9"/>
      <c r="C6" s="9"/>
      <c r="D6" s="9"/>
      <c r="E6" s="53"/>
      <c r="F6" s="8" t="s">
        <v>21</v>
      </c>
      <c r="G6" s="10"/>
      <c r="H6" s="53"/>
      <c r="I6" s="10"/>
      <c r="J6" s="10"/>
      <c r="K6" s="10"/>
      <c r="L6" s="10"/>
      <c r="M6" s="12"/>
    </row>
    <row r="7" spans="1:17">
      <c r="A7" s="9"/>
      <c r="B7" s="9"/>
      <c r="C7" s="9"/>
      <c r="D7" s="9"/>
      <c r="E7" s="10"/>
      <c r="F7" s="13"/>
      <c r="G7" s="13"/>
      <c r="H7" s="10"/>
      <c r="I7" s="10"/>
      <c r="J7" s="10"/>
      <c r="K7" s="10"/>
      <c r="L7" s="10"/>
      <c r="M7" s="12"/>
    </row>
    <row r="8" spans="1:17">
      <c r="A8" s="9"/>
      <c r="B8" s="9"/>
      <c r="C8" s="9"/>
      <c r="D8" s="9"/>
      <c r="E8" s="10"/>
      <c r="F8" s="14" t="s">
        <v>17</v>
      </c>
      <c r="G8" s="4">
        <v>45579</v>
      </c>
      <c r="H8" s="10"/>
      <c r="I8" s="10"/>
      <c r="J8" s="10"/>
      <c r="K8" s="10"/>
      <c r="L8" s="10"/>
      <c r="M8" s="12"/>
    </row>
    <row r="9" spans="1:17">
      <c r="A9" s="9"/>
      <c r="B9" s="9"/>
      <c r="C9" s="9"/>
      <c r="D9" s="9"/>
      <c r="E9" s="10"/>
      <c r="F9" s="14" t="s">
        <v>18</v>
      </c>
      <c r="G9" s="4">
        <v>45621</v>
      </c>
      <c r="I9" s="10"/>
      <c r="J9" s="10"/>
      <c r="K9" s="10"/>
      <c r="L9" s="10"/>
      <c r="M9" s="12"/>
    </row>
    <row r="10" spans="1:17">
      <c r="A10" s="9"/>
      <c r="B10" s="9"/>
      <c r="C10" s="9"/>
      <c r="D10" s="9"/>
      <c r="E10" s="10"/>
      <c r="F10" s="15" t="s">
        <v>19</v>
      </c>
      <c r="G10" s="1">
        <v>9.5000000000000001E-2</v>
      </c>
      <c r="I10" s="10"/>
      <c r="J10" s="54" t="s">
        <v>0</v>
      </c>
      <c r="K10" s="54"/>
      <c r="L10" s="1">
        <f>+XIRR(L17:L24,F17:F24)</f>
        <v>9.805601239204409E-2</v>
      </c>
      <c r="M10" s="2"/>
    </row>
    <row r="11" spans="1:17">
      <c r="A11" s="9"/>
      <c r="B11" s="9"/>
      <c r="C11" s="9"/>
      <c r="D11" s="9"/>
      <c r="E11" s="10"/>
      <c r="F11" s="14" t="s">
        <v>9</v>
      </c>
      <c r="G11" s="17">
        <v>100</v>
      </c>
      <c r="H11" s="10"/>
      <c r="I11" s="10"/>
      <c r="J11" s="54" t="s">
        <v>10</v>
      </c>
      <c r="K11" s="54"/>
      <c r="L11" s="1">
        <f>+NOMINAL(L10,4)</f>
        <v>9.4643678997591074E-2</v>
      </c>
      <c r="M11" s="18"/>
    </row>
    <row r="12" spans="1:17" ht="15.75" customHeight="1">
      <c r="A12" s="9"/>
      <c r="B12" s="9"/>
      <c r="C12" s="9"/>
      <c r="D12" s="9"/>
      <c r="E12" s="10"/>
      <c r="F12" s="19" t="s">
        <v>22</v>
      </c>
      <c r="G12" s="59">
        <v>1.0109319999999999</v>
      </c>
      <c r="H12" s="10"/>
      <c r="I12" s="10"/>
      <c r="J12" s="54" t="s">
        <v>2</v>
      </c>
      <c r="K12" s="54"/>
      <c r="L12" s="20">
        <f>+SUM(Q17:Q24)/(365/12)</f>
        <v>20.836838422393765</v>
      </c>
      <c r="M12" s="18"/>
    </row>
    <row r="13" spans="1:17" ht="15.75" thickBot="1">
      <c r="A13" s="9"/>
      <c r="B13" s="9"/>
      <c r="C13" s="9"/>
      <c r="D13" s="9"/>
      <c r="E13" s="10"/>
      <c r="F13" s="21"/>
      <c r="G13" s="21"/>
      <c r="H13" s="21"/>
      <c r="I13" s="8"/>
      <c r="M13" s="22"/>
      <c r="N13" s="23"/>
    </row>
    <row r="14" spans="1:17" s="29" customFormat="1" ht="28.5" customHeight="1" thickBot="1">
      <c r="A14" s="24"/>
      <c r="B14" s="25"/>
      <c r="C14" s="25" t="s">
        <v>6</v>
      </c>
      <c r="D14" s="25"/>
      <c r="E14" s="26"/>
      <c r="F14" s="7" t="s">
        <v>3</v>
      </c>
      <c r="G14" s="7" t="s">
        <v>11</v>
      </c>
      <c r="H14" s="7" t="s">
        <v>4</v>
      </c>
      <c r="I14" s="7" t="s">
        <v>12</v>
      </c>
      <c r="J14" s="7" t="s">
        <v>13</v>
      </c>
      <c r="K14" s="7" t="s">
        <v>14</v>
      </c>
      <c r="L14" s="3" t="s">
        <v>15</v>
      </c>
      <c r="M14" s="27"/>
      <c r="N14" s="28" t="s">
        <v>1</v>
      </c>
      <c r="O14" s="28" t="s">
        <v>5</v>
      </c>
      <c r="Q14" s="28" t="s">
        <v>7</v>
      </c>
    </row>
    <row r="15" spans="1:17">
      <c r="A15" s="9"/>
      <c r="B15" s="30">
        <f>+F15</f>
        <v>45579</v>
      </c>
      <c r="C15" s="31"/>
      <c r="D15" s="30">
        <f>+B15</f>
        <v>45579</v>
      </c>
      <c r="E15" s="32"/>
      <c r="F15" s="33">
        <f>+G8</f>
        <v>45579</v>
      </c>
      <c r="G15" s="34"/>
      <c r="H15" s="35"/>
      <c r="I15" s="34"/>
      <c r="J15" s="34"/>
      <c r="K15" s="34"/>
      <c r="L15" s="36"/>
      <c r="M15" s="37"/>
      <c r="N15" s="38"/>
      <c r="O15" s="38"/>
    </row>
    <row r="16" spans="1:17">
      <c r="A16" s="9"/>
      <c r="B16" s="30"/>
      <c r="C16" s="31">
        <f>+G10</f>
        <v>9.5000000000000001E-2</v>
      </c>
      <c r="D16" s="39">
        <f>+G9</f>
        <v>45621</v>
      </c>
      <c r="E16" s="32"/>
      <c r="F16" s="40"/>
      <c r="G16" s="34"/>
      <c r="H16" s="41"/>
      <c r="I16" s="34"/>
      <c r="J16" s="34"/>
      <c r="K16" s="34"/>
      <c r="L16" s="36"/>
      <c r="M16" s="37"/>
      <c r="N16" s="42"/>
      <c r="O16" s="43"/>
      <c r="Q16" s="44"/>
    </row>
    <row r="17" spans="1:17">
      <c r="A17" s="9"/>
      <c r="B17" s="30">
        <f>+G9</f>
        <v>45621</v>
      </c>
      <c r="C17" s="31">
        <f>+C16</f>
        <v>9.5000000000000001E-2</v>
      </c>
      <c r="D17" s="39">
        <f>+G9</f>
        <v>45621</v>
      </c>
      <c r="E17" s="32"/>
      <c r="F17" s="45">
        <f>+D17</f>
        <v>45621</v>
      </c>
      <c r="G17" s="46">
        <f>+G11</f>
        <v>100</v>
      </c>
      <c r="H17" s="47"/>
      <c r="I17" s="46"/>
      <c r="J17" s="46"/>
      <c r="K17" s="46">
        <f>+G17-J17</f>
        <v>100</v>
      </c>
      <c r="L17" s="48">
        <f>-G11*G12</f>
        <v>-101.0932</v>
      </c>
      <c r="M17" s="37"/>
      <c r="N17" s="42">
        <f>+L18/(1+$L$10)^((O17)/365)</f>
        <v>4.5700413648340295</v>
      </c>
      <c r="O17" s="43">
        <f>+F18-$F$17</f>
        <v>140</v>
      </c>
      <c r="Q17" s="44">
        <f t="shared" ref="Q17:Q23" si="0">+(N17/$N$25)*O17</f>
        <v>6.3288706980447884</v>
      </c>
    </row>
    <row r="18" spans="1:17">
      <c r="A18" s="9"/>
      <c r="B18" s="30">
        <v>45761</v>
      </c>
      <c r="C18" s="31">
        <f t="shared" ref="C18:C24" si="1">+C17</f>
        <v>9.5000000000000001E-2</v>
      </c>
      <c r="D18" s="39">
        <f>+B18</f>
        <v>45761</v>
      </c>
      <c r="E18" s="32"/>
      <c r="F18" s="45">
        <f t="shared" ref="F18:F24" si="2">+D18</f>
        <v>45761</v>
      </c>
      <c r="G18" s="46">
        <f>+K17</f>
        <v>100</v>
      </c>
      <c r="H18" s="47">
        <f>+B18-B15</f>
        <v>182</v>
      </c>
      <c r="I18" s="46">
        <f>+G18*($G$10)*(H18)/365</f>
        <v>4.7369863013698632</v>
      </c>
      <c r="J18" s="46"/>
      <c r="K18" s="46">
        <f t="shared" ref="K18:K24" si="3">+G18-J18</f>
        <v>100</v>
      </c>
      <c r="L18" s="48">
        <f t="shared" ref="L18:L23" si="4">+I18+J18</f>
        <v>4.7369863013698632</v>
      </c>
      <c r="M18" s="37"/>
      <c r="N18" s="42">
        <f t="shared" ref="N18:N23" si="5">+L19/(1+$L$10)^((O18)/365)</f>
        <v>2.2323476875710835</v>
      </c>
      <c r="O18" s="43">
        <f t="shared" ref="O18:O23" si="6">+F19-$F$17</f>
        <v>231</v>
      </c>
      <c r="Q18" s="44">
        <f t="shared" si="0"/>
        <v>5.1009594707638106</v>
      </c>
    </row>
    <row r="19" spans="1:17">
      <c r="A19" s="9"/>
      <c r="B19" s="30">
        <v>45852</v>
      </c>
      <c r="C19" s="31">
        <f t="shared" si="1"/>
        <v>9.5000000000000001E-2</v>
      </c>
      <c r="D19" s="39">
        <f t="shared" ref="D19:D24" si="7">+B19</f>
        <v>45852</v>
      </c>
      <c r="E19" s="32"/>
      <c r="F19" s="45">
        <f t="shared" si="2"/>
        <v>45852</v>
      </c>
      <c r="G19" s="46">
        <f>+K18</f>
        <v>100</v>
      </c>
      <c r="H19" s="47">
        <f>+B19-$B$18</f>
        <v>91</v>
      </c>
      <c r="I19" s="46">
        <f t="shared" ref="I19:I24" si="8">+G19*($G$10)*(H19)/365</f>
        <v>2.3684931506849316</v>
      </c>
      <c r="J19" s="46"/>
      <c r="K19" s="46">
        <f t="shared" si="3"/>
        <v>100</v>
      </c>
      <c r="L19" s="48">
        <f t="shared" si="4"/>
        <v>2.3684931506849316</v>
      </c>
      <c r="M19" s="37"/>
      <c r="N19" s="42">
        <f t="shared" si="5"/>
        <v>2.2042897098094936</v>
      </c>
      <c r="O19" s="43">
        <f t="shared" si="6"/>
        <v>323</v>
      </c>
      <c r="Q19" s="44">
        <f t="shared" si="0"/>
        <v>7.0428631842992973</v>
      </c>
    </row>
    <row r="20" spans="1:17">
      <c r="A20" s="9"/>
      <c r="B20" s="30">
        <v>45944</v>
      </c>
      <c r="C20" s="31">
        <f t="shared" si="1"/>
        <v>9.5000000000000001E-2</v>
      </c>
      <c r="D20" s="39">
        <f t="shared" si="7"/>
        <v>45944</v>
      </c>
      <c r="E20" s="32"/>
      <c r="F20" s="45">
        <f t="shared" si="2"/>
        <v>45944</v>
      </c>
      <c r="G20" s="46">
        <f>+K19</f>
        <v>100</v>
      </c>
      <c r="H20" s="47">
        <f>+B20-B19</f>
        <v>92</v>
      </c>
      <c r="I20" s="46">
        <f t="shared" si="8"/>
        <v>2.3945205479452056</v>
      </c>
      <c r="J20" s="46"/>
      <c r="K20" s="46">
        <f t="shared" si="3"/>
        <v>100</v>
      </c>
      <c r="L20" s="48">
        <f t="shared" si="4"/>
        <v>2.3945205479452056</v>
      </c>
      <c r="M20" s="37"/>
      <c r="N20" s="42">
        <f t="shared" si="5"/>
        <v>2.1529258617851124</v>
      </c>
      <c r="O20" s="43">
        <f t="shared" si="6"/>
        <v>415</v>
      </c>
      <c r="Q20" s="44">
        <f t="shared" si="0"/>
        <v>8.8380250391217938</v>
      </c>
    </row>
    <row r="21" spans="1:17">
      <c r="A21" s="9"/>
      <c r="B21" s="30">
        <v>46036</v>
      </c>
      <c r="C21" s="31">
        <f t="shared" si="1"/>
        <v>9.5000000000000001E-2</v>
      </c>
      <c r="D21" s="39">
        <f t="shared" si="7"/>
        <v>46036</v>
      </c>
      <c r="E21" s="32"/>
      <c r="F21" s="45">
        <f t="shared" si="2"/>
        <v>46036</v>
      </c>
      <c r="G21" s="46">
        <f t="shared" ref="G21" si="9">+K20</f>
        <v>100</v>
      </c>
      <c r="H21" s="47">
        <f>+B21-B20</f>
        <v>92</v>
      </c>
      <c r="I21" s="46">
        <f t="shared" si="8"/>
        <v>2.3945205479452056</v>
      </c>
      <c r="J21" s="46"/>
      <c r="K21" s="46">
        <f t="shared" si="3"/>
        <v>100</v>
      </c>
      <c r="L21" s="48">
        <f t="shared" si="4"/>
        <v>2.3945205479452056</v>
      </c>
      <c r="M21" s="37"/>
      <c r="N21" s="42">
        <f t="shared" si="5"/>
        <v>2.0581013532312875</v>
      </c>
      <c r="O21" s="43">
        <f t="shared" si="6"/>
        <v>505</v>
      </c>
      <c r="Q21" s="44">
        <f t="shared" si="0"/>
        <v>10.281019728980629</v>
      </c>
    </row>
    <row r="22" spans="1:17">
      <c r="A22" s="9"/>
      <c r="B22" s="30">
        <v>46126</v>
      </c>
      <c r="C22" s="31">
        <f t="shared" si="1"/>
        <v>9.5000000000000001E-2</v>
      </c>
      <c r="D22" s="39">
        <f t="shared" si="7"/>
        <v>46126</v>
      </c>
      <c r="E22" s="32"/>
      <c r="F22" s="45">
        <f t="shared" si="2"/>
        <v>46126</v>
      </c>
      <c r="G22" s="46">
        <f>+K21</f>
        <v>100</v>
      </c>
      <c r="H22" s="47">
        <f>+B22-B21</f>
        <v>90</v>
      </c>
      <c r="I22" s="46">
        <f t="shared" si="8"/>
        <v>2.3424657534246576</v>
      </c>
      <c r="J22" s="46"/>
      <c r="K22" s="46">
        <f t="shared" si="3"/>
        <v>100</v>
      </c>
      <c r="L22" s="48">
        <f t="shared" si="4"/>
        <v>2.3424657534246576</v>
      </c>
      <c r="M22" s="37"/>
      <c r="N22" s="42">
        <f t="shared" si="5"/>
        <v>2.0329998309540316</v>
      </c>
      <c r="O22" s="43">
        <f t="shared" si="6"/>
        <v>596</v>
      </c>
      <c r="Q22" s="44">
        <f t="shared" si="0"/>
        <v>11.985651849774989</v>
      </c>
    </row>
    <row r="23" spans="1:17">
      <c r="A23" s="9"/>
      <c r="B23" s="30">
        <v>46217</v>
      </c>
      <c r="C23" s="31">
        <f t="shared" si="1"/>
        <v>9.5000000000000001E-2</v>
      </c>
      <c r="D23" s="39">
        <f t="shared" si="7"/>
        <v>46217</v>
      </c>
      <c r="E23" s="32"/>
      <c r="F23" s="45">
        <f t="shared" si="2"/>
        <v>46217</v>
      </c>
      <c r="G23" s="46">
        <f>+K22</f>
        <v>100</v>
      </c>
      <c r="H23" s="47">
        <f>+B23-B22</f>
        <v>91</v>
      </c>
      <c r="I23" s="46">
        <f t="shared" si="8"/>
        <v>2.3684931506849316</v>
      </c>
      <c r="J23" s="46"/>
      <c r="K23" s="46">
        <f t="shared" si="3"/>
        <v>100</v>
      </c>
      <c r="L23" s="48">
        <f t="shared" si="4"/>
        <v>2.3684931506849316</v>
      </c>
      <c r="M23" s="37"/>
      <c r="N23" s="42">
        <f t="shared" si="5"/>
        <v>85.842494164192772</v>
      </c>
      <c r="O23" s="43">
        <f t="shared" si="6"/>
        <v>688</v>
      </c>
      <c r="Q23" s="44">
        <f t="shared" si="0"/>
        <v>584.20977871015839</v>
      </c>
    </row>
    <row r="24" spans="1:17" ht="15.75" thickBot="1">
      <c r="A24" s="9"/>
      <c r="B24" s="30">
        <v>46309</v>
      </c>
      <c r="C24" s="31">
        <f t="shared" si="1"/>
        <v>9.5000000000000001E-2</v>
      </c>
      <c r="D24" s="39">
        <f t="shared" si="7"/>
        <v>46309</v>
      </c>
      <c r="E24" s="32"/>
      <c r="F24" s="45">
        <f t="shared" si="2"/>
        <v>46309</v>
      </c>
      <c r="G24" s="46">
        <f>+K23</f>
        <v>100</v>
      </c>
      <c r="H24" s="47">
        <f>+B24-B23</f>
        <v>92</v>
      </c>
      <c r="I24" s="46">
        <f t="shared" si="8"/>
        <v>2.3945205479452056</v>
      </c>
      <c r="J24" s="46">
        <f>+G11</f>
        <v>100</v>
      </c>
      <c r="K24" s="46">
        <f t="shared" si="3"/>
        <v>0</v>
      </c>
      <c r="L24" s="48">
        <f>+I24+J24</f>
        <v>102.39452054794521</v>
      </c>
      <c r="M24" s="37"/>
      <c r="N24" s="42"/>
      <c r="O24" s="43"/>
      <c r="Q24" s="44"/>
    </row>
    <row r="25" spans="1:17" ht="15.75" thickBot="1">
      <c r="A25" s="9"/>
      <c r="B25" s="49"/>
      <c r="C25" s="31"/>
      <c r="D25" s="9"/>
      <c r="E25" s="10"/>
      <c r="F25" s="55" t="s">
        <v>8</v>
      </c>
      <c r="G25" s="56"/>
      <c r="H25" s="57"/>
      <c r="I25" s="5">
        <f>SUM(I17:I24)</f>
        <v>19</v>
      </c>
      <c r="J25" s="5">
        <f>SUM(J17:J24)</f>
        <v>100</v>
      </c>
      <c r="K25" s="5"/>
      <c r="L25" s="6">
        <f>SUM(L16:L24)</f>
        <v>17.906800000000004</v>
      </c>
      <c r="M25" s="12"/>
      <c r="N25" s="50">
        <f>SUM(N17:N24)</f>
        <v>101.0931999723778</v>
      </c>
    </row>
    <row r="26" spans="1:17" ht="15" customHeight="1">
      <c r="A26" s="9"/>
      <c r="B26" s="9"/>
      <c r="C26" s="9"/>
      <c r="D26" s="9"/>
      <c r="E26" s="10"/>
      <c r="F26" s="11"/>
      <c r="G26" s="10"/>
      <c r="H26" s="10"/>
      <c r="I26" s="10"/>
      <c r="J26" s="10"/>
      <c r="K26" s="10"/>
      <c r="L26" s="10"/>
      <c r="M26" s="12"/>
    </row>
    <row r="27" spans="1:17" ht="15" customHeight="1">
      <c r="F27" s="58" t="s">
        <v>16</v>
      </c>
      <c r="G27" s="58"/>
      <c r="H27" s="58"/>
      <c r="I27" s="58"/>
      <c r="J27" s="58"/>
      <c r="K27" s="58"/>
      <c r="L27" s="58"/>
    </row>
    <row r="28" spans="1:17" ht="15" customHeight="1">
      <c r="F28" s="58"/>
      <c r="G28" s="58"/>
      <c r="H28" s="58"/>
      <c r="I28" s="58"/>
      <c r="J28" s="58"/>
      <c r="K28" s="58"/>
      <c r="L28" s="58"/>
    </row>
    <row r="29" spans="1:17" ht="15" customHeight="1">
      <c r="F29" s="58"/>
      <c r="G29" s="58"/>
      <c r="H29" s="58"/>
      <c r="I29" s="58"/>
      <c r="J29" s="58"/>
      <c r="K29" s="58"/>
      <c r="L29" s="58"/>
    </row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sybmae4H4elPM2vWIpiF00n+KU7nhsMlr3btuwnu4xd8wppeZqarlJtAzyzPiNOU0k/XR9QMVuKJxSDiZPpE+Q==" saltValue="QT4kXbW6V+mhbhnjh9AkuA==" spinCount="100000" sheet="1" selectLockedCells="1"/>
  <mergeCells count="5">
    <mergeCell ref="J10:K10"/>
    <mergeCell ref="J11:K11"/>
    <mergeCell ref="J12:K12"/>
    <mergeCell ref="F25:H25"/>
    <mergeCell ref="F27:L29"/>
  </mergeCells>
  <pageMargins left="0.39370078740157483" right="0.39370078740157483" top="0.39370078740157483" bottom="0.39370078740157483" header="0" footer="0"/>
  <pageSetup paperSize="9" scale="41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Serie XI Adicionales</vt:lpstr>
      <vt:lpstr>'ON Serie XI Adicionales'!Área_de_impresión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2024-11-21T14:25:56Z</dcterms:modified>
</cp:coreProperties>
</file>