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unicipalidad de Godoy Cruz\Serie II\"/>
    </mc:Choice>
  </mc:AlternateContent>
  <xr:revisionPtr revIDLastSave="0" documentId="13_ncr:1_{EDCB3B86-0DBE-4F53-8289-05A22ACFC08E}" xr6:coauthVersionLast="47" xr6:coauthVersionMax="47" xr10:uidLastSave="{00000000-0000-0000-0000-000000000000}"/>
  <bookViews>
    <workbookView xWindow="-120" yWindow="-120" windowWidth="29040" windowHeight="15840" xr2:uid="{D7FBD7F0-4158-44F8-BAC7-F1D02ACA8CA8}"/>
  </bookViews>
  <sheets>
    <sheet name="TD Mun Godoy Cruz S II" sheetId="2" r:id="rId1"/>
  </sheets>
  <definedNames>
    <definedName name="_xlnm.Print_Area" localSheetId="0">'TD Mun Godoy Cruz S II'!$A$5:$P$16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J17" i="2"/>
  <c r="L17" i="2"/>
  <c r="L9" i="2"/>
  <c r="H16" i="2" l="1"/>
  <c r="H15" i="2"/>
  <c r="O16" i="2"/>
  <c r="O15" i="2"/>
  <c r="D15" i="2"/>
  <c r="D16" i="2"/>
  <c r="J16" i="2" l="1"/>
  <c r="F16" i="2" l="1"/>
  <c r="F15" i="2"/>
  <c r="G14" i="2"/>
  <c r="C16" i="2"/>
  <c r="C15" i="2"/>
  <c r="F14" i="2"/>
  <c r="D14" i="2"/>
  <c r="B14" i="2" s="1"/>
  <c r="C14" i="2"/>
  <c r="K14" i="2" l="1"/>
  <c r="G15" i="2" s="1"/>
  <c r="I15" i="2" s="1"/>
  <c r="L14" i="2"/>
  <c r="K15" i="2" l="1"/>
  <c r="G16" i="2" s="1"/>
  <c r="I16" i="2" s="1"/>
  <c r="L16" i="2" s="1"/>
  <c r="L15" i="2"/>
  <c r="L8" i="2" s="1"/>
  <c r="K16" i="2" l="1"/>
  <c r="N15" i="2" l="1"/>
  <c r="N16" i="2"/>
  <c r="N17" i="2" l="1"/>
  <c r="Q16" i="2" s="1"/>
  <c r="Q15" i="2" l="1"/>
  <c r="L10" i="2" s="1"/>
  <c r="L11" i="2" l="1"/>
</calcChain>
</file>

<file path=xl/sharedStrings.xml><?xml version="1.0" encoding="utf-8"?>
<sst xmlns="http://schemas.openxmlformats.org/spreadsheetml/2006/main" count="23" uniqueCount="23">
  <si>
    <t>VN (AR$)</t>
  </si>
  <si>
    <t>TIR</t>
  </si>
  <si>
    <t>Fecha de Emisión y Liquidación</t>
  </si>
  <si>
    <t>Badlar  Proyectada</t>
  </si>
  <si>
    <t>Duration (meses)</t>
  </si>
  <si>
    <t>Margen a Licitar</t>
  </si>
  <si>
    <t>Tasa de cupon</t>
  </si>
  <si>
    <t>Fecha de Pago</t>
  </si>
  <si>
    <t>Capital (AR$)</t>
  </si>
  <si>
    <t>Días Intereses</t>
  </si>
  <si>
    <t>Intereses (AR$)</t>
  </si>
  <si>
    <t>Amortización (AR$)</t>
  </si>
  <si>
    <t>Capital Residual (AR$)</t>
  </si>
  <si>
    <t>Flujo (AR$)</t>
  </si>
  <si>
    <t>VA Flujo</t>
  </si>
  <si>
    <t>Días Flujo</t>
  </si>
  <si>
    <t>Duration</t>
  </si>
  <si>
    <t>Totales</t>
  </si>
  <si>
    <t>Duration (años)</t>
  </si>
  <si>
    <t>Esta planilla de cálculo es meramente orientativa y los resultados que esta arroje no serán vinculantes. El Interesado deberá, a los efectos de la suscripción de los Títulos de Deuda, basarse en sus propios cálculos y evaluación de los Términos y Condiciones de los Títulos de Deuda descriptos en el Prospecto de Emisión que ha tenido a su disposición.</t>
  </si>
  <si>
    <t>Pesos Badlar - 4 meses</t>
  </si>
  <si>
    <t>TNA (60 d)</t>
  </si>
  <si>
    <t>Letras SVS Godoy Cruz Serie II Garantizadas (Bono Sostenibles)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</si>
</sst>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* #,##0.0_ ;_ * \-#,##0.0_ ;_ * &quot;-&quot;?_ ;_ @_ "/>
    <numFmt numFmtId="171" formatCode="0.0000%"/>
    <numFmt numFmtId="172" formatCode="_ &quot;$&quot;\ * #,##0_ ;_ &quot;$&quot;\ * \-#,##0_ ;_ &quot;$&quot;\ * &quot;-&quot;_ ;_ @_ "/>
    <numFmt numFmtId="173" formatCode="_-* #,##0.0_-;\-* #,##0.0_-;_-* &quot;-&quot;?_-;_-@_-"/>
    <numFmt numFmtId="174" formatCode="_ &quot;$&quot;\ * #,##0.00_ ;_ &quot;$&quot;\ * \-#,##0.00_ ;_ &quot;$&quot;\ * &quot;-&quot;_ ;_ @_ "/>
  </numFmts>
  <fonts count="12">
    <font>
      <sz val="10"/>
      <name val="Arial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0" fillId="0" borderId="0"/>
    <xf numFmtId="169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2" applyFont="1" applyProtection="1">
      <protection hidden="1"/>
    </xf>
    <xf numFmtId="164" fontId="3" fillId="0" borderId="0" xfId="2" applyNumberFormat="1" applyFont="1" applyProtection="1">
      <protection hidden="1"/>
    </xf>
    <xf numFmtId="0" fontId="4" fillId="0" borderId="0" xfId="2" applyFont="1" applyProtection="1">
      <protection hidden="1"/>
    </xf>
    <xf numFmtId="0" fontId="4" fillId="0" borderId="0" xfId="2" applyFont="1"/>
    <xf numFmtId="0" fontId="5" fillId="0" borderId="0" xfId="2" applyFont="1" applyProtection="1">
      <protection hidden="1"/>
    </xf>
    <xf numFmtId="0" fontId="5" fillId="0" borderId="0" xfId="0" applyFont="1" applyProtection="1">
      <protection hidden="1"/>
    </xf>
    <xf numFmtId="164" fontId="6" fillId="3" borderId="1" xfId="2" applyNumberFormat="1" applyFont="1" applyFill="1" applyBorder="1" applyAlignment="1" applyProtection="1">
      <alignment horizontal="left"/>
      <protection hidden="1"/>
    </xf>
    <xf numFmtId="166" fontId="7" fillId="4" borderId="1" xfId="3" applyNumberFormat="1" applyFont="1" applyFill="1" applyBorder="1" applyProtection="1">
      <protection locked="0" hidden="1"/>
    </xf>
    <xf numFmtId="10" fontId="7" fillId="5" borderId="1" xfId="1" applyNumberFormat="1" applyFont="1" applyFill="1" applyBorder="1" applyProtection="1">
      <protection hidden="1"/>
    </xf>
    <xf numFmtId="14" fontId="7" fillId="5" borderId="1" xfId="2" applyNumberFormat="1" applyFont="1" applyFill="1" applyBorder="1" applyProtection="1">
      <protection hidden="1"/>
    </xf>
    <xf numFmtId="10" fontId="7" fillId="4" borderId="1" xfId="1" applyNumberFormat="1" applyFont="1" applyFill="1" applyBorder="1" applyProtection="1">
      <protection locked="0" hidden="1"/>
    </xf>
    <xf numFmtId="165" fontId="7" fillId="5" borderId="1" xfId="3" applyFont="1" applyFill="1" applyBorder="1" applyProtection="1">
      <protection hidden="1"/>
    </xf>
    <xf numFmtId="10" fontId="3" fillId="0" borderId="0" xfId="2" applyNumberFormat="1" applyFont="1" applyProtection="1">
      <protection hidden="1"/>
    </xf>
    <xf numFmtId="0" fontId="8" fillId="0" borderId="0" xfId="2" applyFont="1" applyProtection="1">
      <protection hidden="1"/>
    </xf>
    <xf numFmtId="0" fontId="3" fillId="2" borderId="0" xfId="2" applyFont="1" applyFill="1" applyProtection="1">
      <protection hidden="1"/>
    </xf>
    <xf numFmtId="164" fontId="9" fillId="0" borderId="4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 applyProtection="1">
      <alignment horizontal="center" vertical="center" wrapText="1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6" xfId="4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2" applyFont="1" applyAlignment="1">
      <alignment horizontal="center" vertical="center" wrapText="1"/>
    </xf>
    <xf numFmtId="167" fontId="8" fillId="0" borderId="0" xfId="0" applyNumberFormat="1" applyFont="1" applyProtection="1">
      <protection hidden="1"/>
    </xf>
    <xf numFmtId="9" fontId="4" fillId="0" borderId="0" xfId="2" applyNumberFormat="1" applyFont="1"/>
    <xf numFmtId="167" fontId="3" fillId="0" borderId="0" xfId="2" applyNumberFormat="1" applyFont="1" applyProtection="1">
      <protection hidden="1"/>
    </xf>
    <xf numFmtId="167" fontId="3" fillId="5" borderId="7" xfId="0" applyNumberFormat="1" applyFont="1" applyFill="1" applyBorder="1" applyProtection="1">
      <protection hidden="1"/>
    </xf>
    <xf numFmtId="168" fontId="3" fillId="5" borderId="8" xfId="2" applyNumberFormat="1" applyFont="1" applyFill="1" applyBorder="1" applyAlignment="1" applyProtection="1">
      <alignment horizontal="right" indent="1"/>
      <protection hidden="1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167" fontId="3" fillId="5" borderId="10" xfId="0" applyNumberFormat="1" applyFont="1" applyFill="1" applyBorder="1" applyProtection="1">
      <protection hidden="1"/>
    </xf>
    <xf numFmtId="166" fontId="8" fillId="0" borderId="0" xfId="3" applyNumberFormat="1" applyFont="1" applyAlignment="1" applyProtection="1"/>
    <xf numFmtId="1" fontId="8" fillId="0" borderId="0" xfId="0" applyNumberFormat="1" applyFont="1" applyAlignment="1">
      <alignment horizontal="right" indent="1"/>
    </xf>
    <xf numFmtId="170" fontId="4" fillId="0" borderId="0" xfId="0" applyNumberFormat="1" applyFont="1"/>
    <xf numFmtId="167" fontId="8" fillId="0" borderId="0" xfId="2" applyNumberFormat="1" applyFont="1"/>
    <xf numFmtId="168" fontId="1" fillId="6" borderId="5" xfId="4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4" applyNumberFormat="1" applyFont="1" applyFill="1" applyBorder="1" applyAlignment="1" applyProtection="1">
      <alignment horizontal="center" vertical="center" wrapText="1"/>
      <protection hidden="1"/>
    </xf>
    <xf numFmtId="166" fontId="4" fillId="0" borderId="13" xfId="0" applyNumberFormat="1" applyFont="1" applyBorder="1"/>
    <xf numFmtId="0" fontId="3" fillId="0" borderId="0" xfId="2" applyFont="1"/>
    <xf numFmtId="164" fontId="3" fillId="0" borderId="0" xfId="2" applyNumberFormat="1" applyFont="1"/>
    <xf numFmtId="10" fontId="7" fillId="2" borderId="0" xfId="1" applyNumberFormat="1" applyFont="1" applyFill="1" applyBorder="1" applyProtection="1">
      <protection hidden="1"/>
    </xf>
    <xf numFmtId="165" fontId="7" fillId="2" borderId="0" xfId="3" applyFont="1" applyFill="1" applyBorder="1" applyProtection="1">
      <protection hidden="1"/>
    </xf>
    <xf numFmtId="0" fontId="5" fillId="2" borderId="0" xfId="2" applyFont="1" applyFill="1" applyProtection="1">
      <protection hidden="1"/>
    </xf>
    <xf numFmtId="0" fontId="1" fillId="2" borderId="0" xfId="4" applyFont="1" applyFill="1" applyAlignment="1" applyProtection="1">
      <alignment horizontal="center" vertical="center" wrapText="1"/>
      <protection hidden="1"/>
    </xf>
    <xf numFmtId="168" fontId="3" fillId="2" borderId="0" xfId="2" applyNumberFormat="1" applyFont="1" applyFill="1" applyProtection="1">
      <protection hidden="1"/>
    </xf>
    <xf numFmtId="168" fontId="1" fillId="2" borderId="0" xfId="4" applyNumberFormat="1" applyFont="1" applyFill="1" applyAlignment="1" applyProtection="1">
      <alignment horizontal="center" vertical="center" wrapText="1"/>
      <protection hidden="1"/>
    </xf>
    <xf numFmtId="171" fontId="7" fillId="4" borderId="1" xfId="1" applyNumberFormat="1" applyFont="1" applyFill="1" applyBorder="1" applyProtection="1">
      <protection locked="0" hidden="1"/>
    </xf>
    <xf numFmtId="1" fontId="3" fillId="5" borderId="0" xfId="2" applyNumberFormat="1" applyFont="1" applyFill="1" applyAlignment="1" applyProtection="1">
      <alignment horizontal="right" indent="1"/>
      <protection hidden="1"/>
    </xf>
    <xf numFmtId="172" fontId="3" fillId="5" borderId="0" xfId="2" applyNumberFormat="1" applyFont="1" applyFill="1" applyProtection="1">
      <protection hidden="1"/>
    </xf>
    <xf numFmtId="172" fontId="1" fillId="6" borderId="5" xfId="4" applyNumberFormat="1" applyFont="1" applyFill="1" applyBorder="1" applyAlignment="1" applyProtection="1">
      <alignment horizontal="center" vertical="center" wrapText="1"/>
      <protection hidden="1"/>
    </xf>
    <xf numFmtId="173" fontId="3" fillId="0" borderId="0" xfId="2" applyNumberFormat="1" applyFont="1" applyProtection="1">
      <protection hidden="1"/>
    </xf>
    <xf numFmtId="174" fontId="3" fillId="5" borderId="0" xfId="2" applyNumberFormat="1" applyFont="1" applyFill="1" applyProtection="1">
      <protection hidden="1"/>
    </xf>
    <xf numFmtId="174" fontId="3" fillId="5" borderId="9" xfId="2" applyNumberFormat="1" applyFont="1" applyFill="1" applyBorder="1" applyProtection="1">
      <protection hidden="1"/>
    </xf>
    <xf numFmtId="171" fontId="3" fillId="0" borderId="0" xfId="2" applyNumberFormat="1" applyFont="1" applyProtection="1">
      <protection hidden="1"/>
    </xf>
    <xf numFmtId="0" fontId="11" fillId="5" borderId="0" xfId="0" applyFont="1" applyFill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3" borderId="2" xfId="0" applyFont="1" applyFill="1" applyBorder="1" applyAlignment="1" applyProtection="1">
      <alignment horizontal="right"/>
      <protection hidden="1"/>
    </xf>
    <xf numFmtId="0" fontId="5" fillId="0" borderId="3" xfId="2" applyFont="1" applyBorder="1" applyAlignment="1" applyProtection="1">
      <alignment horizontal="center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11" xfId="4" applyFont="1" applyFill="1" applyBorder="1" applyAlignment="1" applyProtection="1">
      <alignment horizontal="center" vertical="center" wrapText="1"/>
      <protection hidden="1"/>
    </xf>
    <xf numFmtId="0" fontId="1" fillId="6" borderId="12" xfId="4" applyFont="1" applyFill="1" applyBorder="1" applyAlignment="1" applyProtection="1">
      <alignment horizontal="center" vertical="center" wrapText="1"/>
      <protection hidden="1"/>
    </xf>
  </cellXfs>
  <cellStyles count="6">
    <cellStyle name="Millares 2" xfId="3" xr:uid="{FF5C690F-CF93-41F9-8228-E4383B53F847}"/>
    <cellStyle name="Moneda 2" xfId="5" xr:uid="{093BF4ED-D4BD-48FB-8709-FBB457E51F9B}"/>
    <cellStyle name="Normal" xfId="0" builtinId="0"/>
    <cellStyle name="Normal 2" xfId="2" xr:uid="{085915FE-631B-44E9-A50D-50B56F44B9F7}"/>
    <cellStyle name="Normal_Calculadora Garbarino 45_v1" xfId="4" xr:uid="{C114151B-AB4D-44E8-B060-BEE71E75DFD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1128889</xdr:colOff>
      <xdr:row>1</xdr:row>
      <xdr:rowOff>77612</xdr:rowOff>
    </xdr:from>
    <xdr:to>
      <xdr:col>11</xdr:col>
      <xdr:colOff>1237512</xdr:colOff>
      <xdr:row>3</xdr:row>
      <xdr:rowOff>84237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D4B3E9-54E9-4CAB-A6E6-1879631BE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3556" y="261056"/>
          <a:ext cx="1555012" cy="521681"/>
        </a:xfrm>
        <a:prstGeom prst="rect">
          <a:avLst/>
        </a:prstGeom>
      </xdr:spPr>
    </xdr:pic>
    <xdr:clientData/>
  </xdr:twoCellAnchor>
  <xdr:twoCellAnchor editAs="oneCell">
    <xdr:from>
      <xdr:col>5</xdr:col>
      <xdr:colOff>42333</xdr:colOff>
      <xdr:row>0</xdr:row>
      <xdr:rowOff>119945</xdr:rowOff>
    </xdr:from>
    <xdr:to>
      <xdr:col>5</xdr:col>
      <xdr:colOff>754944</xdr:colOff>
      <xdr:row>3</xdr:row>
      <xdr:rowOff>259523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E4F6B3-4F07-4515-9D4E-77154F54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5666" y="119945"/>
          <a:ext cx="712611" cy="838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E603-FAD1-406F-8368-6A1D4F2CD560}">
  <sheetPr>
    <pageSetUpPr fitToPage="1"/>
  </sheetPr>
  <dimension ref="A1:AJ29"/>
  <sheetViews>
    <sheetView showGridLines="0" tabSelected="1" zoomScaleNormal="100" workbookViewId="0">
      <selection activeCell="G11" sqref="G11"/>
    </sheetView>
  </sheetViews>
  <sheetFormatPr baseColWidth="10" defaultColWidth="16.140625" defaultRowHeight="15" customHeight="1" outlineLevelCol="1"/>
  <cols>
    <col min="1" max="1" width="3.28515625" style="4" customWidth="1"/>
    <col min="2" max="2" width="37.7109375" style="4" hidden="1" customWidth="1" outlineLevel="1"/>
    <col min="3" max="3" width="15.85546875" style="4" hidden="1" customWidth="1" outlineLevel="1"/>
    <col min="4" max="4" width="38.7109375" style="4" hidden="1" customWidth="1" outlineLevel="1"/>
    <col min="5" max="5" width="9.140625" style="39" customWidth="1" collapsed="1"/>
    <col min="6" max="6" width="38.85546875" style="40" bestFit="1" customWidth="1"/>
    <col min="7" max="7" width="16.7109375" style="39" bestFit="1" customWidth="1"/>
    <col min="8" max="8" width="13.7109375" style="39" bestFit="1" customWidth="1"/>
    <col min="9" max="9" width="17.28515625" style="39" bestFit="1" customWidth="1"/>
    <col min="10" max="10" width="18.28515625" style="39" bestFit="1" customWidth="1"/>
    <col min="11" max="11" width="20.7109375" style="39" bestFit="1" customWidth="1"/>
    <col min="12" max="12" width="19" style="39" customWidth="1"/>
    <col min="13" max="13" width="9" style="39" customWidth="1"/>
    <col min="14" max="17" width="21.42578125" style="4" hidden="1" customWidth="1" outlineLevel="1"/>
    <col min="18" max="18" width="21.42578125" style="4" customWidth="1" collapsed="1"/>
    <col min="19" max="36" width="16.140625" style="4" customWidth="1"/>
    <col min="37" max="37" width="16.140625" style="4" customWidth="1" outlineLevel="1"/>
    <col min="38" max="16384" width="16.140625" style="4" outlineLevel="1"/>
  </cols>
  <sheetData>
    <row r="1" spans="2:18">
      <c r="E1" s="1"/>
      <c r="F1" s="2"/>
      <c r="G1" s="1"/>
      <c r="H1" s="1"/>
      <c r="I1" s="1"/>
      <c r="J1" s="1"/>
      <c r="K1" s="1"/>
      <c r="L1" s="1"/>
      <c r="M1" s="1"/>
      <c r="N1" s="3"/>
      <c r="O1" s="3"/>
      <c r="P1" s="3"/>
      <c r="Q1" s="3"/>
      <c r="R1" s="3"/>
    </row>
    <row r="2" spans="2:18">
      <c r="E2" s="1"/>
      <c r="F2" s="2"/>
      <c r="G2" s="1"/>
      <c r="H2" s="1"/>
      <c r="I2" s="1"/>
      <c r="J2" s="1"/>
      <c r="K2" s="1"/>
      <c r="L2" s="1"/>
      <c r="M2" s="1"/>
      <c r="N2" s="3"/>
      <c r="O2" s="3"/>
      <c r="P2" s="3"/>
      <c r="Q2" s="3"/>
      <c r="R2" s="3"/>
    </row>
    <row r="3" spans="2:18" ht="26.1" customHeight="1">
      <c r="E3" s="1"/>
      <c r="F3" s="2"/>
      <c r="G3" s="1"/>
      <c r="H3" s="1"/>
      <c r="I3" s="1"/>
      <c r="J3" s="1"/>
      <c r="K3" s="1"/>
      <c r="L3" s="1"/>
      <c r="M3" s="1"/>
      <c r="N3" s="3"/>
      <c r="O3" s="3"/>
      <c r="P3" s="3"/>
      <c r="Q3" s="3"/>
      <c r="R3" s="3"/>
    </row>
    <row r="4" spans="2:18" ht="21.95" customHeight="1">
      <c r="E4" s="1"/>
      <c r="F4" s="5"/>
      <c r="G4" s="5"/>
      <c r="H4" s="5"/>
      <c r="I4" s="5"/>
      <c r="J4" s="1"/>
      <c r="K4" s="1"/>
      <c r="L4" s="1"/>
      <c r="M4" s="1"/>
      <c r="N4" s="3"/>
      <c r="O4" s="3"/>
      <c r="P4" s="3"/>
      <c r="Q4" s="3"/>
      <c r="R4" s="3"/>
    </row>
    <row r="5" spans="2:18">
      <c r="E5" s="1"/>
      <c r="F5" s="6" t="s">
        <v>22</v>
      </c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3"/>
    </row>
    <row r="6" spans="2:18">
      <c r="E6" s="1"/>
      <c r="F6" s="6" t="s">
        <v>20</v>
      </c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3"/>
    </row>
    <row r="7" spans="2:18">
      <c r="E7" s="1"/>
      <c r="F7" s="2"/>
      <c r="G7" s="1"/>
      <c r="H7" s="1"/>
      <c r="I7" s="1"/>
      <c r="J7" s="1"/>
      <c r="K7" s="1"/>
      <c r="L7" s="1"/>
      <c r="M7" s="1"/>
      <c r="N7" s="3"/>
      <c r="O7" s="3"/>
      <c r="P7" s="3"/>
      <c r="Q7" s="3"/>
      <c r="R7" s="3"/>
    </row>
    <row r="8" spans="2:18">
      <c r="E8" s="1"/>
      <c r="F8" s="7" t="s">
        <v>0</v>
      </c>
      <c r="G8" s="8">
        <v>600000000</v>
      </c>
      <c r="H8" s="1"/>
      <c r="I8" s="1"/>
      <c r="J8" s="56" t="s">
        <v>1</v>
      </c>
      <c r="K8" s="56"/>
      <c r="L8" s="9">
        <f>+XIRR(L14:L16,F14:F16)</f>
        <v>0.55772075057029735</v>
      </c>
      <c r="M8" s="41"/>
      <c r="N8" s="3"/>
      <c r="O8" s="3"/>
      <c r="P8" s="3"/>
      <c r="Q8" s="3"/>
      <c r="R8" s="3"/>
    </row>
    <row r="9" spans="2:18">
      <c r="E9" s="1"/>
      <c r="F9" s="7" t="s">
        <v>2</v>
      </c>
      <c r="G9" s="10">
        <v>45520</v>
      </c>
      <c r="H9" s="1"/>
      <c r="I9" s="1"/>
      <c r="J9" s="56" t="s">
        <v>21</v>
      </c>
      <c r="K9" s="56"/>
      <c r="L9" s="9">
        <f>+NOMINAL(L8,6)</f>
        <v>0.46000495713775758</v>
      </c>
      <c r="M9" s="41"/>
      <c r="N9" s="3"/>
      <c r="O9" s="3"/>
      <c r="P9" s="3"/>
      <c r="Q9" s="3"/>
      <c r="R9" s="3"/>
    </row>
    <row r="10" spans="2:18">
      <c r="E10" s="1"/>
      <c r="F10" s="7" t="s">
        <v>3</v>
      </c>
      <c r="G10" s="47">
        <v>0.38374999999999998</v>
      </c>
      <c r="H10" s="13"/>
      <c r="I10" s="54"/>
      <c r="J10" s="56" t="s">
        <v>4</v>
      </c>
      <c r="K10" s="56"/>
      <c r="L10" s="12">
        <f>+SUM(Q15:Q16)/(365/12)</f>
        <v>3.8677754967733451</v>
      </c>
      <c r="M10" s="42"/>
      <c r="N10" s="3"/>
      <c r="O10" s="3"/>
      <c r="P10" s="3"/>
      <c r="Q10" s="3"/>
      <c r="R10" s="3"/>
    </row>
    <row r="11" spans="2:18">
      <c r="E11" s="1"/>
      <c r="F11" s="7" t="s">
        <v>5</v>
      </c>
      <c r="G11" s="11">
        <v>7.0000000000000007E-2</v>
      </c>
      <c r="H11" s="13"/>
      <c r="I11" s="5"/>
      <c r="J11" s="57" t="s">
        <v>18</v>
      </c>
      <c r="K11" s="57"/>
      <c r="L11" s="12">
        <f>+SUM(Q15:Q16)/(365)</f>
        <v>0.32231462473111211</v>
      </c>
      <c r="M11" s="41"/>
      <c r="N11" s="14"/>
      <c r="O11" s="3"/>
      <c r="P11" s="3"/>
      <c r="Q11" s="3"/>
      <c r="R11" s="3"/>
    </row>
    <row r="12" spans="2:18" ht="15.75" thickBot="1">
      <c r="E12" s="1"/>
      <c r="F12" s="13"/>
      <c r="G12" s="13"/>
      <c r="H12" s="13"/>
      <c r="I12" s="5"/>
      <c r="J12" s="58"/>
      <c r="K12" s="58"/>
      <c r="L12" s="5"/>
      <c r="M12" s="43"/>
      <c r="N12" s="14"/>
      <c r="O12" s="3"/>
      <c r="P12" s="3"/>
      <c r="Q12" s="3"/>
      <c r="R12" s="3"/>
    </row>
    <row r="13" spans="2:18" s="23" customFormat="1" ht="28.5" customHeight="1" thickBot="1">
      <c r="B13" s="16"/>
      <c r="C13" s="16" t="s">
        <v>6</v>
      </c>
      <c r="D13" s="16"/>
      <c r="E13" s="17"/>
      <c r="F13" s="18" t="s">
        <v>7</v>
      </c>
      <c r="G13" s="18" t="s">
        <v>8</v>
      </c>
      <c r="H13" s="18" t="s">
        <v>9</v>
      </c>
      <c r="I13" s="18" t="s">
        <v>10</v>
      </c>
      <c r="J13" s="18" t="s">
        <v>11</v>
      </c>
      <c r="K13" s="18" t="s">
        <v>12</v>
      </c>
      <c r="L13" s="19" t="s">
        <v>13</v>
      </c>
      <c r="M13" s="44"/>
      <c r="N13" s="20" t="s">
        <v>14</v>
      </c>
      <c r="O13" s="20" t="s">
        <v>15</v>
      </c>
      <c r="P13" s="21"/>
      <c r="Q13" s="20" t="s">
        <v>16</v>
      </c>
      <c r="R13" s="22"/>
    </row>
    <row r="14" spans="2:18">
      <c r="B14" s="24">
        <f>+D14</f>
        <v>45520</v>
      </c>
      <c r="C14" s="25">
        <f>+$G$10+$G$11</f>
        <v>0.45374999999999999</v>
      </c>
      <c r="D14" s="24">
        <f>+G9</f>
        <v>45520</v>
      </c>
      <c r="E14" s="26"/>
      <c r="F14" s="27">
        <f>+G9</f>
        <v>45520</v>
      </c>
      <c r="G14" s="49">
        <f>G8</f>
        <v>600000000</v>
      </c>
      <c r="H14" s="28"/>
      <c r="I14" s="52"/>
      <c r="J14" s="52"/>
      <c r="K14" s="49">
        <f t="shared" ref="K14:K15" si="0">+G14-J14</f>
        <v>600000000</v>
      </c>
      <c r="L14" s="53">
        <f>-G14</f>
        <v>-600000000</v>
      </c>
      <c r="M14" s="45"/>
      <c r="N14" s="29"/>
      <c r="O14" s="29"/>
      <c r="P14" s="30"/>
      <c r="Q14" s="30"/>
      <c r="R14" s="3"/>
    </row>
    <row r="15" spans="2:18">
      <c r="B15" s="24">
        <v>45581</v>
      </c>
      <c r="C15" s="25">
        <f>+$G$10+$G$11</f>
        <v>0.45374999999999999</v>
      </c>
      <c r="D15" s="24">
        <f>+B15</f>
        <v>45581</v>
      </c>
      <c r="E15" s="1"/>
      <c r="F15" s="31">
        <f>+D15</f>
        <v>45581</v>
      </c>
      <c r="G15" s="49">
        <f t="shared" ref="G15" si="1">+K14</f>
        <v>600000000</v>
      </c>
      <c r="H15" s="48">
        <f>+B15-B14</f>
        <v>61</v>
      </c>
      <c r="I15" s="52">
        <f>+G15*($G$10+$G$11)*(H15)/360</f>
        <v>46131250</v>
      </c>
      <c r="J15" s="52"/>
      <c r="K15" s="49">
        <f t="shared" si="0"/>
        <v>600000000</v>
      </c>
      <c r="L15" s="53">
        <f t="shared" ref="L15" si="2">+I15+J15</f>
        <v>46131250</v>
      </c>
      <c r="M15" s="45"/>
      <c r="N15" s="32">
        <f>+L15/(1+$L$8)^((O15)/365)</f>
        <v>42837658.762984954</v>
      </c>
      <c r="O15" s="33">
        <f>+F15-$F$14</f>
        <v>61</v>
      </c>
      <c r="P15" s="30"/>
      <c r="Q15" s="34">
        <f>+(N15/$N$17)*O15</f>
        <v>4.3551619731440683</v>
      </c>
      <c r="R15" s="3"/>
    </row>
    <row r="16" spans="2:18" ht="15.75" thickBot="1">
      <c r="B16" s="24">
        <v>45642</v>
      </c>
      <c r="C16" s="25">
        <f t="shared" ref="C16" si="3">+$G$10+$G$11</f>
        <v>0.45374999999999999</v>
      </c>
      <c r="D16" s="24">
        <f>+B16</f>
        <v>45642</v>
      </c>
      <c r="E16" s="1"/>
      <c r="F16" s="31">
        <f>+D16</f>
        <v>45642</v>
      </c>
      <c r="G16" s="49">
        <f>+K15</f>
        <v>600000000</v>
      </c>
      <c r="H16" s="48">
        <f>+B16-B15</f>
        <v>61</v>
      </c>
      <c r="I16" s="52">
        <f>+G16*($G$10+$G$11)*(H16)/360</f>
        <v>46131250</v>
      </c>
      <c r="J16" s="52">
        <f>+G8</f>
        <v>600000000</v>
      </c>
      <c r="K16" s="49">
        <f>+G16-J16</f>
        <v>0</v>
      </c>
      <c r="L16" s="53">
        <f t="shared" ref="L16" si="4">+I16+J16</f>
        <v>646131250</v>
      </c>
      <c r="M16" s="45"/>
      <c r="N16" s="32">
        <f>+L16/(1+$L$8)^((O16)/365)</f>
        <v>557162341.38755846</v>
      </c>
      <c r="O16" s="33">
        <f>+F16-$F$14</f>
        <v>122</v>
      </c>
      <c r="P16" s="30"/>
      <c r="Q16" s="34">
        <f>+(N16/$N$17)*O16</f>
        <v>113.28967605371186</v>
      </c>
      <c r="R16" s="3"/>
    </row>
    <row r="17" spans="2:18" ht="15.75" thickBot="1">
      <c r="B17" s="35"/>
      <c r="C17" s="25"/>
      <c r="D17" s="35"/>
      <c r="E17" s="1"/>
      <c r="F17" s="59" t="s">
        <v>17</v>
      </c>
      <c r="G17" s="60"/>
      <c r="H17" s="61"/>
      <c r="I17" s="36">
        <f>SUM(I15:I16)</f>
        <v>92262500</v>
      </c>
      <c r="J17" s="50">
        <f>SUM(J15:J16)</f>
        <v>600000000</v>
      </c>
      <c r="K17" s="50"/>
      <c r="L17" s="37">
        <f>SUM(L14:L16)</f>
        <v>92262500</v>
      </c>
      <c r="M17" s="46"/>
      <c r="N17" s="38">
        <f>SUM(N15:N16)</f>
        <v>600000000.15054345</v>
      </c>
      <c r="O17" s="30"/>
      <c r="P17" s="30"/>
      <c r="Q17" s="30"/>
      <c r="R17" s="3"/>
    </row>
    <row r="18" spans="2:18">
      <c r="E18" s="1"/>
      <c r="F18" s="2"/>
      <c r="G18" s="1"/>
      <c r="H18" s="1"/>
      <c r="I18" s="51"/>
      <c r="J18" s="1"/>
      <c r="K18" s="1"/>
      <c r="L18" s="1"/>
      <c r="M18" s="15"/>
      <c r="N18" s="3"/>
      <c r="O18" s="3"/>
      <c r="P18" s="3"/>
      <c r="Q18" s="3"/>
      <c r="R18" s="3"/>
    </row>
    <row r="19" spans="2:18" ht="15" customHeight="1">
      <c r="E19" s="1"/>
      <c r="F19" s="55" t="s">
        <v>19</v>
      </c>
      <c r="G19" s="55"/>
      <c r="H19" s="55"/>
      <c r="I19" s="55"/>
      <c r="J19" s="55"/>
      <c r="K19" s="55"/>
      <c r="L19" s="55"/>
      <c r="M19" s="1"/>
      <c r="N19" s="1"/>
      <c r="O19" s="1"/>
      <c r="P19" s="1"/>
      <c r="Q19" s="1"/>
      <c r="R19" s="1"/>
    </row>
    <row r="20" spans="2:18">
      <c r="E20" s="1"/>
      <c r="F20" s="55"/>
      <c r="G20" s="55"/>
      <c r="H20" s="55"/>
      <c r="I20" s="55"/>
      <c r="J20" s="55"/>
      <c r="K20" s="55"/>
      <c r="L20" s="55"/>
      <c r="M20" s="1"/>
      <c r="N20" s="1"/>
      <c r="O20" s="1"/>
      <c r="P20" s="1"/>
      <c r="Q20" s="1"/>
      <c r="R20" s="1"/>
    </row>
    <row r="21" spans="2:18">
      <c r="E21" s="1"/>
      <c r="F21" s="55"/>
      <c r="G21" s="55"/>
      <c r="H21" s="55"/>
      <c r="I21" s="55"/>
      <c r="J21" s="55"/>
      <c r="K21" s="55"/>
      <c r="L21" s="55"/>
      <c r="M21" s="1"/>
      <c r="N21" s="1"/>
      <c r="O21" s="1"/>
      <c r="P21" s="1"/>
      <c r="Q21" s="1"/>
      <c r="R21" s="1"/>
    </row>
    <row r="22" spans="2:18">
      <c r="E22" s="1"/>
      <c r="F22" s="2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3"/>
    </row>
    <row r="23" spans="2:18">
      <c r="E23" s="1"/>
      <c r="F23" s="2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3"/>
    </row>
    <row r="24" spans="2:18">
      <c r="E24" s="1"/>
      <c r="F24" s="2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3"/>
    </row>
    <row r="25" spans="2:18">
      <c r="E25" s="1"/>
      <c r="F25" s="2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3"/>
    </row>
    <row r="26" spans="2:18">
      <c r="E26" s="1"/>
      <c r="F26" s="2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3"/>
    </row>
    <row r="27" spans="2:18">
      <c r="E27" s="1"/>
      <c r="F27" s="2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3"/>
    </row>
    <row r="28" spans="2:18">
      <c r="E28" s="1"/>
      <c r="F28" s="2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3"/>
    </row>
    <row r="29" spans="2:18">
      <c r="E29" s="1"/>
      <c r="F29" s="2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3"/>
    </row>
  </sheetData>
  <sheetProtection algorithmName="SHA-512" hashValue="qYA5PbvfNBscDPMaZ5AeBxitApYQ9+cYpAtvO5T4IMv3Hx00GRd27ZL2BkoUnmJFvbovJM0K0+ieEy+OEh5tbg==" saltValue="CdS3uEQj/qSDL1yGX/pImw==" spinCount="100000" sheet="1" selectLockedCells="1"/>
  <mergeCells count="7">
    <mergeCell ref="F19:L21"/>
    <mergeCell ref="J8:K8"/>
    <mergeCell ref="J9:K9"/>
    <mergeCell ref="J10:K10"/>
    <mergeCell ref="J11:K11"/>
    <mergeCell ref="J12:K12"/>
    <mergeCell ref="F17:H17"/>
  </mergeCells>
  <pageMargins left="0.39370078740157483" right="0.39370078740157483" top="0.39370078740157483" bottom="0.39370078740157483" header="0" footer="0"/>
  <pageSetup paperSize="9" scale="67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TD Mun Godoy Cruz S II</vt:lpstr>
      <vt:lpstr>'TD Mun Godoy Cruz S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Leonardo Di Pietro</cp:lastModifiedBy>
  <dcterms:created xsi:type="dcterms:W3CDTF">2020-07-21T12:19:40Z</dcterms:created>
  <dcterms:modified xsi:type="dcterms:W3CDTF">2024-08-15T13:41:11Z</dcterms:modified>
</cp:coreProperties>
</file>