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CREDICUOTAS CONSUMO SA\Serie X\"/>
    </mc:Choice>
  </mc:AlternateContent>
  <xr:revisionPtr revIDLastSave="0" documentId="13_ncr:1_{A56D3423-2E34-48DA-B82F-65D70A2D1349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ON Credicuotas Serie X  Clase 1" sheetId="2" r:id="rId1"/>
    <sheet name="ON Credicuotas Serie X Clase 2" sheetId="4" r:id="rId2"/>
  </sheets>
  <definedNames>
    <definedName name="_xlnm.Print_Area" localSheetId="0">'ON Credicuotas Serie X  Clase 1'!$A$5:$O$16</definedName>
    <definedName name="_xlnm.Print_Area" localSheetId="1">'ON Credicuotas Serie X Clase 2'!$A$5:$O$16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6" i="4"/>
  <c r="L19" i="2"/>
  <c r="J19" i="2"/>
  <c r="I19" i="2"/>
  <c r="H18" i="2"/>
  <c r="H17" i="2"/>
  <c r="H16" i="2"/>
  <c r="H15" i="2"/>
  <c r="D18" i="2"/>
  <c r="J16" i="4"/>
  <c r="D18" i="4"/>
  <c r="F18" i="4" s="1"/>
  <c r="J19" i="4"/>
  <c r="H18" i="4"/>
  <c r="C18" i="4"/>
  <c r="H17" i="4"/>
  <c r="D17" i="4"/>
  <c r="F17" i="4" s="1"/>
  <c r="C17" i="4"/>
  <c r="D16" i="4"/>
  <c r="F16" i="4" s="1"/>
  <c r="C16" i="4"/>
  <c r="D15" i="4"/>
  <c r="F15" i="4" s="1"/>
  <c r="O15" i="4" s="1"/>
  <c r="C15" i="4"/>
  <c r="G14" i="4"/>
  <c r="L14" i="4" s="1"/>
  <c r="F14" i="4"/>
  <c r="D14" i="4"/>
  <c r="C14" i="4"/>
  <c r="B14" i="4"/>
  <c r="O16" i="4" l="1"/>
  <c r="K14" i="4"/>
  <c r="G15" i="4" s="1"/>
  <c r="I15" i="4" s="1"/>
  <c r="D17" i="2"/>
  <c r="K15" i="4" l="1"/>
  <c r="G16" i="4" s="1"/>
  <c r="D14" i="2"/>
  <c r="J18" i="2"/>
  <c r="I16" i="4" l="1"/>
  <c r="L16" i="4" s="1"/>
  <c r="K16" i="4"/>
  <c r="G17" i="4" s="1"/>
  <c r="L15" i="4"/>
  <c r="L8" i="4" s="1"/>
  <c r="L9" i="4" s="1"/>
  <c r="D15" i="2"/>
  <c r="F15" i="2" s="1"/>
  <c r="F18" i="2"/>
  <c r="D16" i="2"/>
  <c r="F16" i="2" s="1"/>
  <c r="G14" i="2"/>
  <c r="K14" i="2" s="1"/>
  <c r="G15" i="2" s="1"/>
  <c r="C18" i="2"/>
  <c r="F17" i="2"/>
  <c r="C17" i="2"/>
  <c r="C16" i="2"/>
  <c r="C15" i="2"/>
  <c r="F14" i="2"/>
  <c r="C14" i="2"/>
  <c r="B14" i="2"/>
  <c r="K17" i="4" l="1"/>
  <c r="G18" i="4" s="1"/>
  <c r="I17" i="4"/>
  <c r="I15" i="2"/>
  <c r="O16" i="2"/>
  <c r="O15" i="2"/>
  <c r="O17" i="2"/>
  <c r="O18" i="2"/>
  <c r="K15" i="2"/>
  <c r="G16" i="2" s="1"/>
  <c r="I16" i="2" s="1"/>
  <c r="L14" i="2"/>
  <c r="L17" i="4" l="1"/>
  <c r="K18" i="4"/>
  <c r="I18" i="4"/>
  <c r="L18" i="4" s="1"/>
  <c r="L15" i="2"/>
  <c r="L16" i="2"/>
  <c r="K16" i="2"/>
  <c r="G17" i="2" s="1"/>
  <c r="I17" i="2" s="1"/>
  <c r="I19" i="4" l="1"/>
  <c r="L19" i="4"/>
  <c r="K17" i="2"/>
  <c r="G18" i="2" s="1"/>
  <c r="I18" i="2" s="1"/>
  <c r="L17" i="2"/>
  <c r="N16" i="4" l="1"/>
  <c r="N15" i="4"/>
  <c r="K18" i="2"/>
  <c r="N19" i="4" l="1"/>
  <c r="L11" i="4" s="1"/>
  <c r="P15" i="4"/>
  <c r="P16" i="4"/>
  <c r="L18" i="2"/>
  <c r="L8" i="2" s="1"/>
  <c r="L9" i="2" s="1"/>
  <c r="L10" i="4" l="1"/>
  <c r="N18" i="2"/>
  <c r="N15" i="2" l="1"/>
  <c r="N17" i="2"/>
  <c r="N16" i="2" l="1"/>
  <c r="N19" i="2" s="1"/>
  <c r="L11" i="2" l="1"/>
  <c r="P16" i="2" l="1"/>
  <c r="P15" i="2"/>
  <c r="P17" i="2"/>
  <c r="P18" i="2"/>
  <c r="L10" i="2" l="1"/>
</calcChain>
</file>

<file path=xl/sharedStrings.xml><?xml version="1.0" encoding="utf-8"?>
<sst xmlns="http://schemas.openxmlformats.org/spreadsheetml/2006/main" count="45" uniqueCount="26">
  <si>
    <t>VN (AR$)</t>
  </si>
  <si>
    <t>TIR</t>
  </si>
  <si>
    <t>Fecha de Emisión y Liquidación</t>
  </si>
  <si>
    <t>TNA (90 d)</t>
  </si>
  <si>
    <t>Badlar  Proyectada</t>
  </si>
  <si>
    <t>Duration (meses)</t>
  </si>
  <si>
    <t>Margen a Licitar</t>
  </si>
  <si>
    <t>Precio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</si>
  <si>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</si>
  <si>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</si>
  <si>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</si>
  <si>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</si>
  <si>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</si>
  <si>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</si>
  <si>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</si>
  <si>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</si>
  <si>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</si>
  <si>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</si>
  <si>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</si>
  <si>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</si>
  <si>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</si>
  <si>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Pesos Badlar - 12 meses</t>
  </si>
  <si>
    <t>ON Credicuotas Consumo S.A. Serie X Clase 2</t>
  </si>
  <si>
    <t>ON Credicuotas Consumo S.A. Serie X Clase 1</t>
  </si>
  <si>
    <t>Pesos Tasa Fija - 6 meses</t>
  </si>
  <si>
    <t>Tasa Fija a Licitar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</si>
</sst>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* #,##0.0_ ;_ * \-#,##0.0_ ;_ * &quot;-&quot;?_ ;_ @_ "/>
    <numFmt numFmtId="171" formatCode="0.0000%"/>
    <numFmt numFmtId="172" formatCode="_ &quot;$&quot;\ * #,##0_ ;_ &quot;$&quot;\ * \-#,##0_ ;_ &quot;$&quot;\ * &quot;-&quot;_ ;_ @_ "/>
    <numFmt numFmtId="173" formatCode="_-* #,##0.0_-;\-* #,##0.0_-;_-* &quot;-&quot;?_-;_-@_-"/>
  </numFmts>
  <fonts count="12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0" fillId="0" borderId="0"/>
    <xf numFmtId="169" fontId="2" fillId="0" borderId="0" applyFont="0" applyFill="0" applyBorder="0" applyAlignment="0" applyProtection="0"/>
    <xf numFmtId="0" fontId="2" fillId="0" borderId="0">
      <alignment vertical="top"/>
    </xf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 applyProtection="1">
      <protection hidden="1"/>
    </xf>
    <xf numFmtId="164" fontId="3" fillId="0" borderId="0" xfId="2" applyNumberFormat="1" applyFont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4" fontId="6" fillId="3" borderId="1" xfId="2" applyNumberFormat="1" applyFont="1" applyFill="1" applyBorder="1" applyAlignment="1" applyProtection="1">
      <alignment horizontal="left"/>
      <protection hidden="1"/>
    </xf>
    <xf numFmtId="166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5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3" fillId="2" borderId="0" xfId="2" applyFont="1" applyFill="1" applyProtection="1">
      <protection hidden="1"/>
    </xf>
    <xf numFmtId="164" fontId="9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6" xfId="4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7" fontId="8" fillId="0" borderId="0" xfId="0" applyNumberFormat="1" applyFont="1" applyProtection="1">
      <protection hidden="1"/>
    </xf>
    <xf numFmtId="9" fontId="4" fillId="0" borderId="0" xfId="2" applyNumberFormat="1" applyFont="1"/>
    <xf numFmtId="167" fontId="3" fillId="0" borderId="0" xfId="2" applyNumberFormat="1" applyFont="1" applyProtection="1">
      <protection hidden="1"/>
    </xf>
    <xf numFmtId="167" fontId="3" fillId="5" borderId="7" xfId="0" applyNumberFormat="1" applyFont="1" applyFill="1" applyBorder="1" applyProtection="1">
      <protection hidden="1"/>
    </xf>
    <xf numFmtId="168" fontId="3" fillId="5" borderId="0" xfId="2" applyNumberFormat="1" applyFont="1" applyFill="1" applyProtection="1">
      <protection hidden="1"/>
    </xf>
    <xf numFmtId="168" fontId="3" fillId="5" borderId="8" xfId="2" applyNumberFormat="1" applyFont="1" applyFill="1" applyBorder="1" applyAlignment="1" applyProtection="1">
      <alignment horizontal="right" indent="1"/>
      <protection hidden="1"/>
    </xf>
    <xf numFmtId="168" fontId="3" fillId="5" borderId="9" xfId="2" applyNumberFormat="1" applyFont="1" applyFill="1" applyBorder="1" applyProtection="1">
      <protection hidden="1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167" fontId="3" fillId="5" borderId="10" xfId="0" applyNumberFormat="1" applyFont="1" applyFill="1" applyBorder="1" applyProtection="1">
      <protection hidden="1"/>
    </xf>
    <xf numFmtId="166" fontId="8" fillId="0" borderId="0" xfId="3" applyNumberFormat="1" applyFont="1" applyAlignment="1" applyProtection="1"/>
    <xf numFmtId="1" fontId="8" fillId="0" borderId="0" xfId="0" applyNumberFormat="1" applyFont="1" applyAlignment="1">
      <alignment horizontal="right" indent="1"/>
    </xf>
    <xf numFmtId="170" fontId="4" fillId="0" borderId="0" xfId="0" applyNumberFormat="1" applyFont="1"/>
    <xf numFmtId="167" fontId="8" fillId="0" borderId="0" xfId="2" applyNumberFormat="1" applyFont="1"/>
    <xf numFmtId="168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4" applyNumberFormat="1" applyFont="1" applyFill="1" applyBorder="1" applyAlignment="1" applyProtection="1">
      <alignment horizontal="center" vertical="center" wrapText="1"/>
      <protection hidden="1"/>
    </xf>
    <xf numFmtId="166" fontId="4" fillId="0" borderId="13" xfId="0" applyNumberFormat="1" applyFont="1" applyBorder="1"/>
    <xf numFmtId="0" fontId="3" fillId="0" borderId="0" xfId="2" applyFont="1"/>
    <xf numFmtId="164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5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8" fontId="3" fillId="2" borderId="0" xfId="2" applyNumberFormat="1" applyFont="1" applyFill="1" applyProtection="1">
      <protection hidden="1"/>
    </xf>
    <xf numFmtId="168" fontId="1" fillId="2" borderId="0" xfId="4" applyNumberFormat="1" applyFont="1" applyFill="1" applyAlignment="1" applyProtection="1">
      <alignment horizontal="center" vertical="center" wrapText="1"/>
      <protection hidden="1"/>
    </xf>
    <xf numFmtId="171" fontId="7" fillId="4" borderId="1" xfId="1" applyNumberFormat="1" applyFont="1" applyFill="1" applyBorder="1" applyProtection="1">
      <protection locked="0" hidden="1"/>
    </xf>
    <xf numFmtId="1" fontId="3" fillId="5" borderId="0" xfId="2" applyNumberFormat="1" applyFont="1" applyFill="1" applyAlignment="1" applyProtection="1">
      <alignment horizontal="right" indent="1"/>
      <protection hidden="1"/>
    </xf>
    <xf numFmtId="172" fontId="3" fillId="5" borderId="0" xfId="2" applyNumberFormat="1" applyFont="1" applyFill="1" applyProtection="1">
      <protection hidden="1"/>
    </xf>
    <xf numFmtId="172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73" fontId="3" fillId="0" borderId="0" xfId="2" applyNumberFormat="1" applyFont="1" applyProtection="1"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1" fillId="6" borderId="12" xfId="4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5" fillId="0" borderId="3" xfId="2" applyFont="1" applyBorder="1" applyAlignment="1" applyProtection="1">
      <alignment horizontal="center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1" fillId="6" borderId="12" xfId="4" applyFont="1" applyFill="1" applyBorder="1" applyAlignment="1" applyProtection="1">
      <alignment horizontal="center" vertical="center" wrapText="1"/>
      <protection hidden="1"/>
    </xf>
  </cellXfs>
  <cellStyles count="8">
    <cellStyle name="Millares 2" xfId="3" xr:uid="{FF5C690F-CF93-41F9-8228-E4383B53F847}"/>
    <cellStyle name="Moneda 2" xfId="5" xr:uid="{093BF4ED-D4BD-48FB-8709-FBB457E51F9B}"/>
    <cellStyle name="Normal" xfId="0" builtinId="0"/>
    <cellStyle name="Normal 2" xfId="2" xr:uid="{085915FE-631B-44E9-A50D-50B56F44B9F7}"/>
    <cellStyle name="Normal 3" xfId="6" xr:uid="{F3680BFC-46DC-4FB9-B1A3-8DBBCACD24D2}"/>
    <cellStyle name="Normal_Calculadora Garbarino 45_v1" xfId="4" xr:uid="{C114151B-AB4D-44E8-B060-BEE71E75DFD4}"/>
    <cellStyle name="Porcentaje" xfId="1" builtinId="5"/>
    <cellStyle name="Porcentaje 2" xfId="7" xr:uid="{7078F522-B876-4B4D-95F0-2BAC45B59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39688</xdr:rowOff>
    </xdr:from>
    <xdr:to>
      <xdr:col>5</xdr:col>
      <xdr:colOff>2292350</xdr:colOff>
      <xdr:row>3</xdr:row>
      <xdr:rowOff>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795A6F-DC73-465F-8D37-C86B4870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24150" y="223838"/>
          <a:ext cx="2292350" cy="33210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1121834</xdr:colOff>
      <xdr:row>0</xdr:row>
      <xdr:rowOff>105834</xdr:rowOff>
    </xdr:from>
    <xdr:to>
      <xdr:col>11</xdr:col>
      <xdr:colOff>1225726</xdr:colOff>
      <xdr:row>3</xdr:row>
      <xdr:rowOff>49565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653EE2-42DE-43EC-BE26-E067369E6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2917" y="105834"/>
          <a:ext cx="1490309" cy="515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39688</xdr:rowOff>
    </xdr:from>
    <xdr:to>
      <xdr:col>5</xdr:col>
      <xdr:colOff>2292350</xdr:colOff>
      <xdr:row>3</xdr:row>
      <xdr:rowOff>9843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E4AAB-2AC3-4CD8-83E1-C3142146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04925" y="230188"/>
          <a:ext cx="2292350" cy="35115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1143000</xdr:colOff>
      <xdr:row>0</xdr:row>
      <xdr:rowOff>105833</xdr:rowOff>
    </xdr:from>
    <xdr:to>
      <xdr:col>11</xdr:col>
      <xdr:colOff>1246892</xdr:colOff>
      <xdr:row>3</xdr:row>
      <xdr:rowOff>49564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A49EF1-D3F9-4B8F-990A-B6E3AA996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91417" y="105833"/>
          <a:ext cx="1490309" cy="515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E603-FAD1-406F-8368-6A1D4F2CD560}">
  <sheetPr>
    <pageSetUpPr fitToPage="1"/>
  </sheetPr>
  <dimension ref="A1:AK47"/>
  <sheetViews>
    <sheetView showGridLines="0" tabSelected="1" topLeftCell="E1" zoomScale="90" zoomScaleNormal="90" workbookViewId="0">
      <selection activeCell="G10" sqref="G10"/>
    </sheetView>
  </sheetViews>
  <sheetFormatPr baseColWidth="10" defaultColWidth="16.140625" defaultRowHeight="0" customHeight="1" zeroHeight="1" outlineLevelCol="1"/>
  <cols>
    <col min="1" max="1" width="3.28515625" style="4" hidden="1" customWidth="1"/>
    <col min="2" max="2" width="37.7109375" style="4" hidden="1" customWidth="1"/>
    <col min="3" max="3" width="15.85546875" style="4" hidden="1" customWidth="1"/>
    <col min="4" max="4" width="41.42578125" style="4" hidden="1" customWidth="1"/>
    <col min="5" max="5" width="12.5703125" style="40" customWidth="1"/>
    <col min="6" max="6" width="38.85546875" style="41" bestFit="1" customWidth="1"/>
    <col min="7" max="7" width="16.7109375" style="40" bestFit="1" customWidth="1"/>
    <col min="8" max="8" width="13.7109375" style="40" bestFit="1" customWidth="1"/>
    <col min="9" max="9" width="17.28515625" style="40" customWidth="1"/>
    <col min="10" max="10" width="18.28515625" style="40" bestFit="1" customWidth="1"/>
    <col min="11" max="11" width="20.7109375" style="40" bestFit="1" customWidth="1"/>
    <col min="12" max="12" width="19" style="40" customWidth="1"/>
    <col min="13" max="13" width="24.28515625" style="40" customWidth="1"/>
    <col min="14" max="16" width="16.140625" style="4" hidden="1" customWidth="1"/>
    <col min="17" max="35" width="16.140625" style="4" customWidth="1"/>
    <col min="36" max="36" width="16.140625" style="4" outlineLevel="1"/>
    <col min="37" max="37" width="16.140625" style="4"/>
    <col min="38" max="16384" width="16.140625" style="4" outlineLevel="1"/>
  </cols>
  <sheetData>
    <row r="1" spans="2:17" ht="15">
      <c r="E1" s="1"/>
      <c r="F1" s="2"/>
      <c r="G1" s="1"/>
      <c r="H1" s="1"/>
      <c r="I1" s="1"/>
      <c r="J1" s="1"/>
      <c r="K1" s="1"/>
      <c r="L1" s="1"/>
      <c r="M1" s="1"/>
      <c r="N1" s="3"/>
      <c r="O1" s="3"/>
      <c r="P1" s="3"/>
      <c r="Q1" s="3"/>
    </row>
    <row r="2" spans="2:17" ht="15">
      <c r="E2" s="1"/>
      <c r="F2" s="2"/>
      <c r="G2" s="1"/>
      <c r="H2" s="1"/>
      <c r="I2" s="1"/>
      <c r="J2" s="1"/>
      <c r="K2" s="1"/>
      <c r="L2" s="1"/>
      <c r="M2" s="1"/>
      <c r="N2" s="3"/>
      <c r="O2" s="3"/>
      <c r="P2" s="3"/>
      <c r="Q2" s="3"/>
    </row>
    <row r="3" spans="2:17" ht="15">
      <c r="E3" s="1"/>
      <c r="F3" s="2"/>
      <c r="G3" s="1"/>
      <c r="H3" s="1"/>
      <c r="I3" s="1"/>
      <c r="J3" s="1"/>
      <c r="K3" s="1"/>
      <c r="L3" s="1"/>
      <c r="M3" s="1"/>
      <c r="N3" s="3"/>
      <c r="O3" s="3"/>
      <c r="P3" s="3"/>
      <c r="Q3" s="3"/>
    </row>
    <row r="4" spans="2:17" ht="15">
      <c r="E4" s="1"/>
      <c r="F4" s="5"/>
      <c r="G4" s="5"/>
      <c r="H4" s="5"/>
      <c r="I4" s="5"/>
      <c r="J4" s="1"/>
      <c r="K4" s="1"/>
      <c r="L4" s="1"/>
      <c r="M4" s="1"/>
      <c r="N4" s="3"/>
      <c r="O4" s="3"/>
      <c r="P4" s="3"/>
      <c r="Q4" s="3"/>
    </row>
    <row r="5" spans="2:17" ht="15">
      <c r="E5" s="1"/>
      <c r="F5" s="5" t="s">
        <v>23</v>
      </c>
      <c r="G5" s="1"/>
      <c r="H5" s="1"/>
      <c r="I5" s="1"/>
      <c r="J5" s="1"/>
      <c r="K5" s="1"/>
      <c r="L5" s="1"/>
      <c r="M5" s="1"/>
      <c r="N5" s="3"/>
      <c r="O5" s="3"/>
      <c r="P5" s="3"/>
      <c r="Q5" s="3"/>
    </row>
    <row r="6" spans="2:17" ht="15">
      <c r="E6" s="1"/>
      <c r="F6" s="6" t="s">
        <v>21</v>
      </c>
      <c r="G6" s="1"/>
      <c r="H6" s="1"/>
      <c r="I6" s="1"/>
      <c r="J6" s="1"/>
      <c r="K6" s="1"/>
      <c r="L6" s="1"/>
      <c r="M6" s="1"/>
      <c r="N6" s="3"/>
      <c r="O6" s="3"/>
      <c r="P6" s="3"/>
      <c r="Q6" s="3"/>
    </row>
    <row r="7" spans="2:17" ht="15">
      <c r="E7" s="1"/>
      <c r="F7" s="2"/>
      <c r="G7" s="1"/>
      <c r="H7" s="1"/>
      <c r="I7" s="1"/>
      <c r="J7" s="1"/>
      <c r="K7" s="1"/>
      <c r="L7" s="1"/>
      <c r="M7" s="1"/>
      <c r="N7" s="3"/>
      <c r="O7" s="3"/>
      <c r="P7" s="3"/>
      <c r="Q7" s="3"/>
    </row>
    <row r="8" spans="2:17" ht="15">
      <c r="E8" s="1"/>
      <c r="F8" s="7" t="s">
        <v>0</v>
      </c>
      <c r="G8" s="8">
        <v>1000000</v>
      </c>
      <c r="H8" s="1"/>
      <c r="I8" s="1"/>
      <c r="J8" s="56" t="s">
        <v>1</v>
      </c>
      <c r="K8" s="56"/>
      <c r="L8" s="9">
        <f>+XIRR(L14:L18,F14:F18)</f>
        <v>0.49512768387794504</v>
      </c>
      <c r="M8" s="42"/>
      <c r="N8" s="3"/>
      <c r="O8" s="3"/>
      <c r="P8" s="3"/>
      <c r="Q8" s="3"/>
    </row>
    <row r="9" spans="2:17" ht="15">
      <c r="E9" s="1"/>
      <c r="F9" s="7" t="s">
        <v>2</v>
      </c>
      <c r="G9" s="10">
        <v>45624</v>
      </c>
      <c r="H9" s="1"/>
      <c r="I9" s="1"/>
      <c r="J9" s="56" t="s">
        <v>3</v>
      </c>
      <c r="K9" s="56"/>
      <c r="L9" s="9">
        <f>+NOMINAL(L8,4)</f>
        <v>0.42312855570715069</v>
      </c>
      <c r="M9" s="42"/>
      <c r="N9" s="3"/>
      <c r="O9" s="3"/>
      <c r="P9" s="3"/>
      <c r="Q9" s="3"/>
    </row>
    <row r="10" spans="2:17" ht="15">
      <c r="E10" s="1"/>
      <c r="F10" s="7" t="s">
        <v>4</v>
      </c>
      <c r="G10" s="48">
        <v>0.35812500000000003</v>
      </c>
      <c r="H10" s="1"/>
      <c r="I10" s="1"/>
      <c r="J10" s="56" t="s">
        <v>5</v>
      </c>
      <c r="K10" s="56"/>
      <c r="L10" s="12">
        <f>+SUM(P15:P18)/(365/12)</f>
        <v>10.385013425679423</v>
      </c>
      <c r="M10" s="43"/>
      <c r="N10" s="3"/>
      <c r="O10" s="3"/>
      <c r="P10" s="3"/>
      <c r="Q10" s="3"/>
    </row>
    <row r="11" spans="2:17" ht="15">
      <c r="E11" s="1"/>
      <c r="F11" s="7" t="s">
        <v>6</v>
      </c>
      <c r="G11" s="11">
        <v>6.5000000000000002E-2</v>
      </c>
      <c r="H11" s="13"/>
      <c r="I11" s="5"/>
      <c r="J11" s="56" t="s">
        <v>7</v>
      </c>
      <c r="K11" s="56"/>
      <c r="L11" s="9">
        <f>+N19/G14</f>
        <v>1.0000000018667201</v>
      </c>
      <c r="M11" s="42"/>
      <c r="N11" s="14"/>
      <c r="O11" s="3"/>
      <c r="P11" s="3"/>
      <c r="Q11" s="3"/>
    </row>
    <row r="12" spans="2:17" ht="15.75" thickBot="1">
      <c r="E12" s="1"/>
      <c r="F12" s="13"/>
      <c r="G12" s="13"/>
      <c r="H12" s="13"/>
      <c r="I12" s="5"/>
      <c r="J12" s="57"/>
      <c r="K12" s="57"/>
      <c r="L12" s="5"/>
      <c r="M12" s="44"/>
      <c r="N12" s="14"/>
      <c r="O12" s="3"/>
      <c r="P12" s="3"/>
      <c r="Q12" s="3"/>
    </row>
    <row r="13" spans="2:17" s="22" customFormat="1" ht="28.5" customHeight="1" thickBot="1">
      <c r="B13" s="16"/>
      <c r="C13" s="16" t="s">
        <v>8</v>
      </c>
      <c r="D13" s="16"/>
      <c r="E13" s="17"/>
      <c r="F13" s="18" t="s">
        <v>9</v>
      </c>
      <c r="G13" s="18" t="s">
        <v>10</v>
      </c>
      <c r="H13" s="18" t="s">
        <v>11</v>
      </c>
      <c r="I13" s="18" t="s">
        <v>12</v>
      </c>
      <c r="J13" s="18" t="s">
        <v>13</v>
      </c>
      <c r="K13" s="18" t="s">
        <v>14</v>
      </c>
      <c r="L13" s="19" t="s">
        <v>15</v>
      </c>
      <c r="M13" s="45"/>
      <c r="N13" s="20" t="s">
        <v>16</v>
      </c>
      <c r="O13" s="20" t="s">
        <v>17</v>
      </c>
      <c r="P13" s="20" t="s">
        <v>18</v>
      </c>
      <c r="Q13" s="21"/>
    </row>
    <row r="14" spans="2:17" ht="15">
      <c r="B14" s="23">
        <f>+D14</f>
        <v>45624</v>
      </c>
      <c r="C14" s="24">
        <f>+$G$10+$G$11</f>
        <v>0.42312500000000003</v>
      </c>
      <c r="D14" s="23">
        <f>+G9</f>
        <v>45624</v>
      </c>
      <c r="E14" s="25"/>
      <c r="F14" s="26">
        <f>+G9</f>
        <v>45624</v>
      </c>
      <c r="G14" s="50">
        <f>G8</f>
        <v>1000000</v>
      </c>
      <c r="H14" s="28"/>
      <c r="I14" s="27"/>
      <c r="J14" s="50"/>
      <c r="K14" s="50">
        <f t="shared" ref="K14:K16" si="0">+G14-J14</f>
        <v>1000000</v>
      </c>
      <c r="L14" s="29">
        <f>-G14</f>
        <v>-1000000</v>
      </c>
      <c r="M14" s="46"/>
      <c r="N14" s="30"/>
      <c r="O14" s="30"/>
      <c r="P14" s="31"/>
      <c r="Q14" s="3"/>
    </row>
    <row r="15" spans="2:17" ht="15">
      <c r="B15" s="23">
        <v>45716</v>
      </c>
      <c r="C15" s="24">
        <f>+$G$10+$G$11</f>
        <v>0.42312500000000003</v>
      </c>
      <c r="D15" s="23">
        <f>+B15</f>
        <v>45716</v>
      </c>
      <c r="E15" s="1"/>
      <c r="F15" s="32">
        <f>+D15</f>
        <v>45716</v>
      </c>
      <c r="G15" s="50">
        <f t="shared" ref="G15:G18" si="1">+K14</f>
        <v>1000000</v>
      </c>
      <c r="H15" s="49">
        <f>+B15-B14</f>
        <v>92</v>
      </c>
      <c r="I15" s="27">
        <f>+G15*($G$10+$G$11)*(H15)/365</f>
        <v>106650.68493150685</v>
      </c>
      <c r="J15" s="50"/>
      <c r="K15" s="50">
        <f t="shared" si="0"/>
        <v>1000000</v>
      </c>
      <c r="L15" s="29">
        <f t="shared" ref="L15:L16" si="2">+I15+J15</f>
        <v>106650.68493150685</v>
      </c>
      <c r="M15" s="46"/>
      <c r="N15" s="33">
        <f>+L15/(1+$L$8)^((O15)/365)</f>
        <v>96368.511330008521</v>
      </c>
      <c r="O15" s="34">
        <f t="shared" ref="O15:O18" si="3">+F15-$F$14</f>
        <v>92</v>
      </c>
      <c r="P15" s="35">
        <f>+(N15/$N$19)*O15</f>
        <v>8.8659030258106259</v>
      </c>
      <c r="Q15" s="3"/>
    </row>
    <row r="16" spans="2:17" ht="15">
      <c r="B16" s="23">
        <v>45805</v>
      </c>
      <c r="C16" s="24">
        <f t="shared" ref="C16:C18" si="4">+$G$10+$G$11</f>
        <v>0.42312500000000003</v>
      </c>
      <c r="D16" s="23">
        <f>+B16</f>
        <v>45805</v>
      </c>
      <c r="E16" s="1"/>
      <c r="F16" s="32">
        <f t="shared" ref="F16:F18" si="5">+D16</f>
        <v>45805</v>
      </c>
      <c r="G16" s="50">
        <f>+K15</f>
        <v>1000000</v>
      </c>
      <c r="H16" s="49">
        <f>+B16-B15</f>
        <v>89</v>
      </c>
      <c r="I16" s="27">
        <f>+G16*($G$10+$G$11)*(H16)/365</f>
        <v>103172.94520547945</v>
      </c>
      <c r="J16" s="50"/>
      <c r="K16" s="50">
        <f t="shared" si="0"/>
        <v>1000000</v>
      </c>
      <c r="L16" s="29">
        <f t="shared" si="2"/>
        <v>103172.94520547945</v>
      </c>
      <c r="M16" s="46"/>
      <c r="N16" s="33">
        <f t="shared" ref="N16" si="6">+L16/(1+$L$8)^((O16)/365)</f>
        <v>84517.091400658173</v>
      </c>
      <c r="O16" s="34">
        <f t="shared" si="3"/>
        <v>181</v>
      </c>
      <c r="P16" s="35">
        <f>+(N16/$N$19)*O16</f>
        <v>15.297593514962804</v>
      </c>
      <c r="Q16" s="3"/>
    </row>
    <row r="17" spans="2:17" ht="15">
      <c r="B17" s="23">
        <v>45897</v>
      </c>
      <c r="C17" s="24">
        <f t="shared" si="4"/>
        <v>0.42312500000000003</v>
      </c>
      <c r="D17" s="23">
        <f>+B17</f>
        <v>45897</v>
      </c>
      <c r="E17" s="1"/>
      <c r="F17" s="32">
        <f t="shared" si="5"/>
        <v>45897</v>
      </c>
      <c r="G17" s="50">
        <f t="shared" si="1"/>
        <v>1000000</v>
      </c>
      <c r="H17" s="49">
        <f>+B17-B16</f>
        <v>92</v>
      </c>
      <c r="I17" s="27">
        <f>+G17*($G$10+$G$11)*(H17)/365</f>
        <v>106650.68493150685</v>
      </c>
      <c r="J17" s="50"/>
      <c r="K17" s="50">
        <f>+G17-J17</f>
        <v>1000000</v>
      </c>
      <c r="L17" s="29">
        <f>+I17+J17</f>
        <v>106650.68493150685</v>
      </c>
      <c r="M17" s="46"/>
      <c r="N17" s="33">
        <f>+L17/(1+$L$8)^((O17)/365)</f>
        <v>78943.043294950228</v>
      </c>
      <c r="O17" s="34">
        <f t="shared" si="3"/>
        <v>273</v>
      </c>
      <c r="P17" s="35">
        <f>+(N17/$N$19)*O17</f>
        <v>21.551450779290889</v>
      </c>
      <c r="Q17" s="3"/>
    </row>
    <row r="18" spans="2:17" ht="15.75" thickBot="1">
      <c r="B18" s="23">
        <v>45989</v>
      </c>
      <c r="C18" s="24">
        <f t="shared" si="4"/>
        <v>0.42312500000000003</v>
      </c>
      <c r="D18" s="23">
        <f>+B18</f>
        <v>45989</v>
      </c>
      <c r="E18" s="1"/>
      <c r="F18" s="32">
        <f t="shared" si="5"/>
        <v>45989</v>
      </c>
      <c r="G18" s="50">
        <f t="shared" si="1"/>
        <v>1000000</v>
      </c>
      <c r="H18" s="49">
        <f>+B18-B17</f>
        <v>92</v>
      </c>
      <c r="I18" s="27">
        <f>+G18*($G$10+$G$11)*(H18)/365</f>
        <v>106650.68493150685</v>
      </c>
      <c r="J18" s="50">
        <f>$G$8*100%</f>
        <v>1000000</v>
      </c>
      <c r="K18" s="50">
        <f>+G18-J18</f>
        <v>0</v>
      </c>
      <c r="L18" s="29">
        <f>+I18+J18</f>
        <v>1106650.6849315069</v>
      </c>
      <c r="M18" s="46"/>
      <c r="N18" s="33">
        <f>+L18/(1+$L$8)^((O18)/365)</f>
        <v>740171.35584110313</v>
      </c>
      <c r="O18" s="34">
        <f t="shared" si="3"/>
        <v>365</v>
      </c>
      <c r="P18" s="35">
        <f>+(N18/$N$19)*O18</f>
        <v>270.16254437768481</v>
      </c>
      <c r="Q18" s="3"/>
    </row>
    <row r="19" spans="2:17" ht="15.75" thickBot="1">
      <c r="B19" s="36"/>
      <c r="C19" s="24"/>
      <c r="D19" s="36"/>
      <c r="E19" s="1"/>
      <c r="F19" s="58" t="s">
        <v>19</v>
      </c>
      <c r="G19" s="59"/>
      <c r="H19" s="60"/>
      <c r="I19" s="37">
        <f>SUM(I15:I18)</f>
        <v>423125.00000000006</v>
      </c>
      <c r="J19" s="51">
        <f>SUM(J15:J18)</f>
        <v>1000000</v>
      </c>
      <c r="K19" s="51"/>
      <c r="L19" s="38">
        <f>SUM(L14:L18)</f>
        <v>423125</v>
      </c>
      <c r="M19" s="47"/>
      <c r="N19" s="39">
        <f>SUM(N15:N18)</f>
        <v>1000000.00186672</v>
      </c>
      <c r="O19" s="31"/>
      <c r="P19" s="31"/>
      <c r="Q19" s="3"/>
    </row>
    <row r="20" spans="2:17" ht="15">
      <c r="E20" s="1"/>
      <c r="F20" s="2"/>
      <c r="G20" s="1"/>
      <c r="H20" s="1"/>
      <c r="I20" s="52"/>
      <c r="J20" s="1"/>
      <c r="K20" s="1"/>
      <c r="L20" s="1"/>
      <c r="M20" s="15"/>
      <c r="N20" s="3"/>
      <c r="O20" s="3"/>
      <c r="P20" s="3"/>
      <c r="Q20" s="3"/>
    </row>
    <row r="21" spans="2:17" ht="15" customHeight="1">
      <c r="E21" s="1"/>
      <c r="F21" s="55" t="s">
        <v>20</v>
      </c>
      <c r="G21" s="55"/>
      <c r="H21" s="55"/>
      <c r="I21" s="55"/>
      <c r="J21" s="55"/>
      <c r="K21" s="55"/>
      <c r="L21" s="55"/>
      <c r="M21" s="1"/>
      <c r="N21" s="1"/>
      <c r="O21" s="1"/>
      <c r="P21" s="1"/>
      <c r="Q21" s="1"/>
    </row>
    <row r="22" spans="2:17" ht="15">
      <c r="E22" s="1"/>
      <c r="F22" s="55"/>
      <c r="G22" s="55"/>
      <c r="H22" s="55"/>
      <c r="I22" s="55"/>
      <c r="J22" s="55"/>
      <c r="K22" s="55"/>
      <c r="L22" s="55"/>
      <c r="M22" s="1"/>
      <c r="N22" s="1"/>
      <c r="O22" s="1"/>
      <c r="P22" s="1"/>
      <c r="Q22" s="1"/>
    </row>
    <row r="23" spans="2:17" ht="15">
      <c r="E23" s="1"/>
      <c r="F23" s="55"/>
      <c r="G23" s="55"/>
      <c r="H23" s="55"/>
      <c r="I23" s="55"/>
      <c r="J23" s="55"/>
      <c r="K23" s="55"/>
      <c r="L23" s="55"/>
      <c r="M23" s="1"/>
      <c r="N23" s="1"/>
      <c r="O23" s="1"/>
      <c r="P23" s="1"/>
      <c r="Q23" s="1"/>
    </row>
    <row r="24" spans="2:17" ht="15">
      <c r="E24" s="1"/>
      <c r="F24" s="2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</row>
    <row r="25" spans="2:17" ht="15">
      <c r="E25" s="1"/>
      <c r="F25" s="2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</row>
    <row r="26" spans="2:17" ht="15">
      <c r="E26" s="1"/>
      <c r="F26" s="2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</row>
    <row r="27" spans="2:17" ht="15">
      <c r="E27" s="1"/>
      <c r="F27" s="2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</row>
    <row r="28" spans="2:17" ht="15">
      <c r="E28" s="1"/>
      <c r="F28" s="2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</row>
    <row r="29" spans="2:17" ht="15">
      <c r="E29" s="1"/>
      <c r="F29" s="2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</row>
    <row r="30" spans="2:17" ht="15">
      <c r="E30" s="1"/>
      <c r="F30" s="2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</row>
    <row r="31" spans="2:17" ht="15">
      <c r="E31" s="1"/>
      <c r="F31" s="2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</row>
    <row r="32" spans="2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</sheetData>
  <sheetProtection algorithmName="SHA-512" hashValue="o4y+HcFcUsJqmOEVduqhIWg/urQvC51JIyWnzihb2yPRxkD3xPYFRaCO/2SqmXCa3J9QZwftW+Ii6t5e66L2nA==" saltValue="Sg5VBPRudfz3kOoKiaT4QA==" spinCount="100000" sheet="1" selectLockedCells="1"/>
  <mergeCells count="7">
    <mergeCell ref="F21:L23"/>
    <mergeCell ref="J8:K8"/>
    <mergeCell ref="J9:K9"/>
    <mergeCell ref="J10:K10"/>
    <mergeCell ref="J11:K11"/>
    <mergeCell ref="J12:K12"/>
    <mergeCell ref="F19:H1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5768-471E-419F-9C0A-7E880BB57F34}">
  <sheetPr>
    <pageSetUpPr fitToPage="1"/>
  </sheetPr>
  <dimension ref="A1:AK47"/>
  <sheetViews>
    <sheetView showGridLines="0" topLeftCell="E1" zoomScale="90" zoomScaleNormal="90" workbookViewId="0">
      <selection activeCell="G8" sqref="G8"/>
    </sheetView>
  </sheetViews>
  <sheetFormatPr baseColWidth="10" defaultColWidth="16.140625" defaultRowHeight="0" customHeight="1" zeroHeight="1" outlineLevelCol="1"/>
  <cols>
    <col min="1" max="1" width="3.28515625" style="4" hidden="1" customWidth="1"/>
    <col min="2" max="2" width="37.7109375" style="4" hidden="1" customWidth="1"/>
    <col min="3" max="3" width="15.85546875" style="4" hidden="1" customWidth="1"/>
    <col min="4" max="4" width="41.42578125" style="4" hidden="1" customWidth="1"/>
    <col min="5" max="5" width="19.5703125" style="40" customWidth="1"/>
    <col min="6" max="6" width="38.85546875" style="41" bestFit="1" customWidth="1"/>
    <col min="7" max="7" width="16.7109375" style="40" bestFit="1" customWidth="1"/>
    <col min="8" max="8" width="13.7109375" style="40" bestFit="1" customWidth="1"/>
    <col min="9" max="9" width="17.28515625" style="40" customWidth="1"/>
    <col min="10" max="10" width="18.28515625" style="40" bestFit="1" customWidth="1"/>
    <col min="11" max="11" width="20.7109375" style="40" bestFit="1" customWidth="1"/>
    <col min="12" max="12" width="19" style="40" customWidth="1"/>
    <col min="13" max="13" width="24.28515625" style="40" customWidth="1"/>
    <col min="14" max="16" width="16.140625" style="4" hidden="1" customWidth="1"/>
    <col min="17" max="35" width="16.140625" style="4" customWidth="1"/>
    <col min="36" max="36" width="16.140625" style="4" outlineLevel="1"/>
    <col min="37" max="37" width="16.140625" style="4"/>
    <col min="38" max="16384" width="16.140625" style="4" outlineLevel="1"/>
  </cols>
  <sheetData>
    <row r="1" spans="2:17" ht="15">
      <c r="E1" s="1"/>
      <c r="F1" s="2"/>
      <c r="G1" s="1"/>
      <c r="H1" s="1"/>
      <c r="I1" s="1"/>
      <c r="J1" s="1"/>
      <c r="K1" s="1"/>
      <c r="L1" s="1"/>
      <c r="M1" s="1"/>
      <c r="N1" s="3"/>
      <c r="O1" s="3"/>
      <c r="P1" s="3"/>
      <c r="Q1" s="3"/>
    </row>
    <row r="2" spans="2:17" ht="15">
      <c r="E2" s="1"/>
      <c r="F2" s="2"/>
      <c r="G2" s="1"/>
      <c r="H2" s="1"/>
      <c r="I2" s="1"/>
      <c r="J2" s="1"/>
      <c r="K2" s="1"/>
      <c r="L2" s="1"/>
      <c r="M2" s="1"/>
      <c r="N2" s="3"/>
      <c r="O2" s="3"/>
      <c r="P2" s="3"/>
      <c r="Q2" s="3"/>
    </row>
    <row r="3" spans="2:17" ht="15">
      <c r="E3" s="1"/>
      <c r="F3" s="2"/>
      <c r="G3" s="1"/>
      <c r="H3" s="1"/>
      <c r="I3" s="1"/>
      <c r="J3" s="1"/>
      <c r="K3" s="1"/>
      <c r="L3" s="1"/>
      <c r="M3" s="1"/>
      <c r="N3" s="3"/>
      <c r="O3" s="3"/>
      <c r="P3" s="3"/>
      <c r="Q3" s="3"/>
    </row>
    <row r="4" spans="2:17" ht="15">
      <c r="E4" s="1"/>
      <c r="F4" s="5"/>
      <c r="G4" s="5"/>
      <c r="H4" s="5"/>
      <c r="I4" s="5"/>
      <c r="J4" s="1"/>
      <c r="K4" s="1"/>
      <c r="L4" s="1"/>
      <c r="M4" s="1"/>
      <c r="N4" s="3"/>
      <c r="O4" s="3"/>
      <c r="P4" s="3"/>
      <c r="Q4" s="3"/>
    </row>
    <row r="5" spans="2:17" ht="15">
      <c r="E5" s="1"/>
      <c r="F5" s="5" t="s">
        <v>22</v>
      </c>
      <c r="G5" s="1"/>
      <c r="H5" s="1"/>
      <c r="I5" s="1"/>
      <c r="J5" s="1"/>
      <c r="K5" s="1"/>
      <c r="L5" s="1"/>
      <c r="M5" s="1"/>
      <c r="N5" s="3"/>
      <c r="O5" s="3"/>
      <c r="P5" s="3"/>
      <c r="Q5" s="3"/>
    </row>
    <row r="6" spans="2:17" ht="15">
      <c r="E6" s="1"/>
      <c r="F6" s="6" t="s">
        <v>24</v>
      </c>
      <c r="G6" s="1"/>
      <c r="H6" s="1"/>
      <c r="I6" s="1"/>
      <c r="J6" s="1"/>
      <c r="K6" s="1"/>
      <c r="L6" s="1"/>
      <c r="M6" s="1"/>
      <c r="N6" s="3"/>
      <c r="O6" s="3"/>
      <c r="P6" s="3"/>
      <c r="Q6" s="3"/>
    </row>
    <row r="7" spans="2:17" ht="15">
      <c r="E7" s="1"/>
      <c r="F7" s="2"/>
      <c r="G7" s="1"/>
      <c r="H7" s="1"/>
      <c r="I7" s="1"/>
      <c r="J7" s="1"/>
      <c r="K7" s="1"/>
      <c r="L7" s="1"/>
      <c r="M7" s="1"/>
      <c r="N7" s="3"/>
      <c r="O7" s="3"/>
      <c r="P7" s="3"/>
      <c r="Q7" s="3"/>
    </row>
    <row r="8" spans="2:17" ht="15">
      <c r="E8" s="1"/>
      <c r="F8" s="7" t="s">
        <v>0</v>
      </c>
      <c r="G8" s="8">
        <v>1000000</v>
      </c>
      <c r="H8" s="1"/>
      <c r="I8" s="1"/>
      <c r="J8" s="56" t="s">
        <v>1</v>
      </c>
      <c r="K8" s="56"/>
      <c r="L8" s="9">
        <f>+XIRR(L14:L16,F14:F16)</f>
        <v>0.49110746979713438</v>
      </c>
      <c r="M8" s="42"/>
      <c r="N8" s="3"/>
      <c r="O8" s="3"/>
      <c r="P8" s="3"/>
      <c r="Q8" s="3"/>
    </row>
    <row r="9" spans="2:17" ht="15">
      <c r="E9" s="1"/>
      <c r="F9" s="7" t="s">
        <v>2</v>
      </c>
      <c r="G9" s="10">
        <v>45624</v>
      </c>
      <c r="H9" s="1"/>
      <c r="I9" s="1"/>
      <c r="J9" s="56" t="s">
        <v>3</v>
      </c>
      <c r="K9" s="56"/>
      <c r="L9" s="9">
        <f>+NOMINAL(L8,4)</f>
        <v>0.42015224102615623</v>
      </c>
      <c r="M9" s="42"/>
      <c r="N9" s="3"/>
      <c r="O9" s="3"/>
      <c r="P9" s="3"/>
      <c r="Q9" s="3"/>
    </row>
    <row r="10" spans="2:17" ht="15">
      <c r="E10" s="1"/>
      <c r="F10" s="7" t="s">
        <v>25</v>
      </c>
      <c r="G10" s="11">
        <v>0.42</v>
      </c>
      <c r="H10" s="1"/>
      <c r="I10" s="1"/>
      <c r="J10" s="56" t="s">
        <v>5</v>
      </c>
      <c r="K10" s="56"/>
      <c r="L10" s="12">
        <f>+SUM(P15:P16)/(365/12)</f>
        <v>5.6706005574116869</v>
      </c>
      <c r="M10" s="43"/>
      <c r="N10" s="3"/>
      <c r="O10" s="3"/>
      <c r="P10" s="3"/>
      <c r="Q10" s="3"/>
    </row>
    <row r="11" spans="2:17" ht="15">
      <c r="E11" s="1"/>
      <c r="F11" s="13"/>
      <c r="G11" s="13"/>
      <c r="H11" s="13"/>
      <c r="I11" s="5"/>
      <c r="J11" s="56" t="s">
        <v>7</v>
      </c>
      <c r="K11" s="56"/>
      <c r="L11" s="9">
        <f>+N19/G14</f>
        <v>0.99999999912059434</v>
      </c>
      <c r="M11" s="42"/>
      <c r="N11" s="14"/>
      <c r="O11" s="3"/>
      <c r="P11" s="3"/>
      <c r="Q11" s="3"/>
    </row>
    <row r="12" spans="2:17" ht="15.75" thickBot="1">
      <c r="E12" s="1"/>
      <c r="F12" s="13"/>
      <c r="G12" s="13"/>
      <c r="H12" s="13"/>
      <c r="I12" s="5"/>
      <c r="J12" s="57"/>
      <c r="K12" s="57"/>
      <c r="L12" s="5"/>
      <c r="M12" s="44"/>
      <c r="N12" s="14"/>
      <c r="O12" s="3"/>
      <c r="P12" s="3"/>
      <c r="Q12" s="3"/>
    </row>
    <row r="13" spans="2:17" s="22" customFormat="1" ht="28.5" customHeight="1" thickBot="1">
      <c r="B13" s="16"/>
      <c r="C13" s="16" t="s">
        <v>8</v>
      </c>
      <c r="D13" s="16"/>
      <c r="E13" s="17"/>
      <c r="F13" s="18" t="s">
        <v>9</v>
      </c>
      <c r="G13" s="18" t="s">
        <v>10</v>
      </c>
      <c r="H13" s="18" t="s">
        <v>11</v>
      </c>
      <c r="I13" s="18" t="s">
        <v>12</v>
      </c>
      <c r="J13" s="18" t="s">
        <v>13</v>
      </c>
      <c r="K13" s="18" t="s">
        <v>14</v>
      </c>
      <c r="L13" s="19" t="s">
        <v>15</v>
      </c>
      <c r="M13" s="45"/>
      <c r="N13" s="20" t="s">
        <v>16</v>
      </c>
      <c r="O13" s="20" t="s">
        <v>17</v>
      </c>
      <c r="P13" s="20" t="s">
        <v>18</v>
      </c>
      <c r="Q13" s="21"/>
    </row>
    <row r="14" spans="2:17" ht="15">
      <c r="B14" s="23">
        <f>+D14</f>
        <v>45624</v>
      </c>
      <c r="C14" s="24">
        <f>+$G$11+$G$10</f>
        <v>0.42</v>
      </c>
      <c r="D14" s="23">
        <f>+G9</f>
        <v>45624</v>
      </c>
      <c r="E14" s="25"/>
      <c r="F14" s="26">
        <f>+G9</f>
        <v>45624</v>
      </c>
      <c r="G14" s="50">
        <f>G8</f>
        <v>1000000</v>
      </c>
      <c r="H14" s="28"/>
      <c r="I14" s="27"/>
      <c r="J14" s="50"/>
      <c r="K14" s="50">
        <f>+G14-J14</f>
        <v>1000000</v>
      </c>
      <c r="L14" s="29">
        <f>-G14</f>
        <v>-1000000</v>
      </c>
      <c r="M14" s="46"/>
      <c r="N14" s="30"/>
      <c r="O14" s="30"/>
      <c r="P14" s="31"/>
      <c r="Q14" s="3"/>
    </row>
    <row r="15" spans="2:17" ht="15">
      <c r="B15" s="23">
        <v>45716</v>
      </c>
      <c r="C15" s="24">
        <f>+$G$11+$G$10</f>
        <v>0.42</v>
      </c>
      <c r="D15" s="23">
        <f>+B15</f>
        <v>45716</v>
      </c>
      <c r="E15" s="1"/>
      <c r="F15" s="32">
        <f>+D15</f>
        <v>45716</v>
      </c>
      <c r="G15" s="50">
        <f t="shared" ref="G15:G18" si="0">+K14</f>
        <v>1000000</v>
      </c>
      <c r="H15" s="49">
        <f>+B15-B14</f>
        <v>92</v>
      </c>
      <c r="I15" s="27">
        <f>+G15*($G$11+$G$10)*(H15)/365</f>
        <v>105863.01369863014</v>
      </c>
      <c r="J15" s="50"/>
      <c r="K15" s="50">
        <f>+G15-J15</f>
        <v>1000000</v>
      </c>
      <c r="L15" s="29">
        <f t="shared" ref="L15:L16" si="1">+I15+J15</f>
        <v>105863.01369863014</v>
      </c>
      <c r="M15" s="46"/>
      <c r="N15" s="33">
        <f>+L15/(1+$L$8)^((O15)/365)</f>
        <v>95721.719526996225</v>
      </c>
      <c r="O15" s="34">
        <f>+F15-$F$14</f>
        <v>92</v>
      </c>
      <c r="P15" s="35">
        <f>+(N15/$N$19)*O15</f>
        <v>8.8063982042280493</v>
      </c>
      <c r="Q15" s="3"/>
    </row>
    <row r="16" spans="2:17" ht="15.75" thickBot="1">
      <c r="B16" s="23">
        <v>45805</v>
      </c>
      <c r="C16" s="24">
        <f>+$G$11+$G$10</f>
        <v>0.42</v>
      </c>
      <c r="D16" s="23">
        <f>+B16</f>
        <v>45805</v>
      </c>
      <c r="E16" s="1"/>
      <c r="F16" s="32">
        <f>+D16</f>
        <v>45805</v>
      </c>
      <c r="G16" s="50">
        <f>+K15</f>
        <v>1000000</v>
      </c>
      <c r="H16" s="49">
        <f>+B16-B15</f>
        <v>89</v>
      </c>
      <c r="I16" s="27">
        <f>+G16*($G$11+$G$10)*(H16)/365</f>
        <v>102410.95890410959</v>
      </c>
      <c r="J16" s="50">
        <f>$G$8*100%</f>
        <v>1000000</v>
      </c>
      <c r="K16" s="50">
        <f>+G16-J16</f>
        <v>0</v>
      </c>
      <c r="L16" s="29">
        <f t="shared" si="1"/>
        <v>1102410.9589041097</v>
      </c>
      <c r="M16" s="46"/>
      <c r="N16" s="33">
        <f t="shared" ref="N16" si="2">+L16/(1+$L$8)^((O16)/365)</f>
        <v>904278.2795935981</v>
      </c>
      <c r="O16" s="34">
        <f>+F16-$F$14</f>
        <v>181</v>
      </c>
      <c r="P16" s="35">
        <f>+(N16/$N$19)*O16</f>
        <v>163.67436875037743</v>
      </c>
      <c r="Q16" s="3"/>
    </row>
    <row r="17" spans="2:17" ht="15" hidden="1">
      <c r="B17" s="23">
        <v>45897</v>
      </c>
      <c r="C17" s="24">
        <f>+$G$11+$G$10</f>
        <v>0.42</v>
      </c>
      <c r="D17" s="23">
        <f>+B17</f>
        <v>45897</v>
      </c>
      <c r="E17" s="1"/>
      <c r="F17" s="32">
        <f>+D17</f>
        <v>45897</v>
      </c>
      <c r="G17" s="50">
        <f t="shared" si="0"/>
        <v>0</v>
      </c>
      <c r="H17" s="49">
        <f>+B17-B16</f>
        <v>92</v>
      </c>
      <c r="I17" s="27">
        <f>+G17*($G$11+$G$10)*(H17)/365</f>
        <v>0</v>
      </c>
      <c r="J17" s="50"/>
      <c r="K17" s="50">
        <f>+G17-J17</f>
        <v>0</v>
      </c>
      <c r="L17" s="29">
        <f>+I17+J17</f>
        <v>0</v>
      </c>
      <c r="M17" s="46"/>
      <c r="N17" s="33"/>
      <c r="O17" s="34"/>
      <c r="P17" s="35"/>
      <c r="Q17" s="3"/>
    </row>
    <row r="18" spans="2:17" ht="15.75" hidden="1" thickBot="1">
      <c r="B18" s="23">
        <v>45989</v>
      </c>
      <c r="C18" s="24">
        <f>+$G$11+$G$10</f>
        <v>0.42</v>
      </c>
      <c r="D18" s="23">
        <f>+B18</f>
        <v>45989</v>
      </c>
      <c r="E18" s="1"/>
      <c r="F18" s="32">
        <f>+D18</f>
        <v>45989</v>
      </c>
      <c r="G18" s="50">
        <f t="shared" si="0"/>
        <v>0</v>
      </c>
      <c r="H18" s="49">
        <f>+B18-B17</f>
        <v>92</v>
      </c>
      <c r="I18" s="27">
        <f>+G18*($G$11+$G$10)*(H18)/365</f>
        <v>0</v>
      </c>
      <c r="J18" s="50"/>
      <c r="K18" s="50">
        <f>+G18-J18</f>
        <v>0</v>
      </c>
      <c r="L18" s="29">
        <f>+I18+J18</f>
        <v>0</v>
      </c>
      <c r="M18" s="46"/>
      <c r="N18" s="33"/>
      <c r="O18" s="34"/>
      <c r="P18" s="35"/>
      <c r="Q18" s="3"/>
    </row>
    <row r="19" spans="2:17" ht="15.75" thickBot="1">
      <c r="B19" s="36"/>
      <c r="C19" s="24"/>
      <c r="D19" s="36"/>
      <c r="E19" s="1"/>
      <c r="F19" s="18" t="s">
        <v>19</v>
      </c>
      <c r="G19" s="53"/>
      <c r="H19" s="54"/>
      <c r="I19" s="37">
        <f>SUM(I15:I18)</f>
        <v>208273.97260273973</v>
      </c>
      <c r="J19" s="51">
        <f>SUM(J15:J18)</f>
        <v>1000000</v>
      </c>
      <c r="K19" s="51"/>
      <c r="L19" s="38">
        <f>SUM(L14:L18)</f>
        <v>208273.97260273981</v>
      </c>
      <c r="M19" s="47"/>
      <c r="N19" s="39">
        <f>SUM(N15:N18)</f>
        <v>999999.99912059435</v>
      </c>
      <c r="O19" s="31"/>
      <c r="P19" s="31"/>
      <c r="Q19" s="3"/>
    </row>
    <row r="20" spans="2:17" ht="15">
      <c r="E20" s="1"/>
      <c r="F20" s="2"/>
      <c r="G20" s="1"/>
      <c r="H20" s="1"/>
      <c r="I20" s="52"/>
      <c r="J20" s="1"/>
      <c r="K20" s="1"/>
      <c r="L20" s="1"/>
      <c r="M20" s="15"/>
      <c r="N20" s="3"/>
      <c r="O20" s="3"/>
      <c r="P20" s="3"/>
      <c r="Q20" s="3"/>
    </row>
    <row r="21" spans="2:17" ht="15" customHeight="1">
      <c r="E21" s="1"/>
      <c r="F21" s="55" t="s">
        <v>20</v>
      </c>
      <c r="G21" s="55"/>
      <c r="H21" s="55"/>
      <c r="I21" s="55"/>
      <c r="J21" s="55"/>
      <c r="K21" s="55"/>
      <c r="L21" s="55"/>
      <c r="M21" s="1"/>
      <c r="N21" s="1"/>
      <c r="O21" s="1"/>
      <c r="P21" s="1"/>
      <c r="Q21" s="1"/>
    </row>
    <row r="22" spans="2:17" ht="15">
      <c r="E22" s="1"/>
      <c r="F22" s="55"/>
      <c r="G22" s="55"/>
      <c r="H22" s="55"/>
      <c r="I22" s="55"/>
      <c r="J22" s="55"/>
      <c r="K22" s="55"/>
      <c r="L22" s="55"/>
      <c r="M22" s="1"/>
      <c r="N22" s="1"/>
      <c r="O22" s="1"/>
      <c r="P22" s="1"/>
      <c r="Q22" s="1"/>
    </row>
    <row r="23" spans="2:17" ht="15">
      <c r="E23" s="1"/>
      <c r="F23" s="55"/>
      <c r="G23" s="55"/>
      <c r="H23" s="55"/>
      <c r="I23" s="55"/>
      <c r="J23" s="55"/>
      <c r="K23" s="55"/>
      <c r="L23" s="55"/>
      <c r="M23" s="1"/>
      <c r="N23" s="1"/>
      <c r="O23" s="1"/>
      <c r="P23" s="1"/>
      <c r="Q23" s="1"/>
    </row>
    <row r="24" spans="2:17" ht="15">
      <c r="E24" s="1"/>
      <c r="F24" s="2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</row>
    <row r="25" spans="2:17" ht="15">
      <c r="E25" s="1"/>
      <c r="F25" s="2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</row>
    <row r="26" spans="2:17" ht="15">
      <c r="E26" s="1"/>
      <c r="F26" s="2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</row>
    <row r="27" spans="2:17" ht="15">
      <c r="E27" s="1"/>
      <c r="F27" s="2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</row>
    <row r="28" spans="2:17" ht="15">
      <c r="E28" s="1"/>
      <c r="F28" s="2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</row>
    <row r="29" spans="2:17" ht="15">
      <c r="E29" s="1"/>
      <c r="F29" s="2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</row>
    <row r="30" spans="2:17" ht="15">
      <c r="E30" s="1"/>
      <c r="F30" s="2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</row>
    <row r="31" spans="2:17" ht="15">
      <c r="E31" s="1"/>
      <c r="F31" s="2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</row>
    <row r="32" spans="2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</sheetData>
  <sheetProtection algorithmName="SHA-512" hashValue="JOOHEzKWr7UnUf7GMJExOfbYUoUC3yyxy/7mcdc8tymhAf4q4QUasu8AC9t16M6/4emyPwtdLy0d2tFcrwAg8Q==" saltValue="IE5FDUmULNnYLb0ldbCObA==" spinCount="100000" sheet="1" selectLockedCells="1"/>
  <mergeCells count="6">
    <mergeCell ref="F21:L23"/>
    <mergeCell ref="J8:K8"/>
    <mergeCell ref="J9:K9"/>
    <mergeCell ref="J10:K10"/>
    <mergeCell ref="J11:K11"/>
    <mergeCell ref="J12:K1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Credicuotas Serie X  Clase 1</vt:lpstr>
      <vt:lpstr>ON Credicuotas Serie X Clase 2</vt:lpstr>
      <vt:lpstr>'ON Credicuotas Serie X  Clase 1'!Área_de_impresión</vt:lpstr>
      <vt:lpstr>'ON Credicuotas Serie X Clase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2020-07-21T12:19:40Z</dcterms:created>
  <dcterms:modified xsi:type="dcterms:W3CDTF">2024-11-26T11:54:15Z</dcterms:modified>
</cp:coreProperties>
</file>